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Økonomi- og Personaleafdelingen\Service\Udbud\Rengøring 2022\Udbudsmateriale\Final runde 2\"/>
    </mc:Choice>
  </mc:AlternateContent>
  <bookViews>
    <workbookView xWindow="0" yWindow="0" windowWidth="28800" windowHeight="11700" activeTab="1"/>
  </bookViews>
  <sheets>
    <sheet name="Vejledning" sheetId="4" r:id="rId1"/>
    <sheet name="Hovedydelse" sheetId="1" r:id="rId2"/>
    <sheet name="Tillægsydelser" sheetId="2" r:id="rId3"/>
  </sheets>
  <definedNames>
    <definedName name="_xlnm.Print_Area" localSheetId="1">Hovedydelse!#REF!</definedName>
    <definedName name="_xlnm.Print_Titles" localSheetId="1">Hovedydelse!$1:$1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3" i="1" l="1"/>
  <c r="J82" i="1"/>
  <c r="J81" i="1"/>
  <c r="J80" i="1"/>
  <c r="J79" i="1"/>
  <c r="J78" i="1"/>
  <c r="J77" i="1"/>
  <c r="J76" i="1"/>
  <c r="J75" i="1"/>
  <c r="J74" i="1"/>
  <c r="J73" i="1"/>
  <c r="J72" i="1"/>
  <c r="J71" i="1"/>
  <c r="J70" i="1"/>
  <c r="J69" i="1"/>
  <c r="J68" i="1"/>
  <c r="J67" i="1"/>
  <c r="J66" i="1"/>
  <c r="J65" i="1"/>
  <c r="J63" i="1"/>
  <c r="J62" i="1"/>
  <c r="J61" i="1"/>
  <c r="J60" i="1"/>
  <c r="J59" i="1"/>
  <c r="J58" i="1"/>
  <c r="J57"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8" i="1"/>
  <c r="J7" i="1"/>
  <c r="J6" i="1"/>
  <c r="J5" i="1"/>
  <c r="J4" i="1"/>
  <c r="J3" i="1"/>
  <c r="J2" i="1"/>
  <c r="G84" i="1"/>
  <c r="J9" i="1"/>
  <c r="J84"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2" i="1"/>
  <c r="E3" i="1" l="1"/>
  <c r="D3" i="1"/>
  <c r="E23" i="1"/>
  <c r="D23" i="1"/>
  <c r="D6" i="1"/>
  <c r="E49" i="1"/>
  <c r="D49" i="1"/>
</calcChain>
</file>

<file path=xl/sharedStrings.xml><?xml version="1.0" encoding="utf-8"?>
<sst xmlns="http://schemas.openxmlformats.org/spreadsheetml/2006/main" count="289" uniqueCount="269">
  <si>
    <t>Hampen Børnehave Regnbuen</t>
  </si>
  <si>
    <t>IUC - 10. kl., Ikast</t>
  </si>
  <si>
    <t>Ikast-Brande Musikskole - Ikast afd.</t>
  </si>
  <si>
    <t>Børnehuset Klovborg</t>
  </si>
  <si>
    <t>Børnehuset Brande</t>
  </si>
  <si>
    <t>Brande Børnehave</t>
  </si>
  <si>
    <t>Vibereden Daginstitution</t>
  </si>
  <si>
    <t>Bording Skole, Bording</t>
  </si>
  <si>
    <t>Nørre Snede Skole</t>
  </si>
  <si>
    <t>Engesvang Skole</t>
  </si>
  <si>
    <t>Bøgildlund</t>
  </si>
  <si>
    <t>Ikast-Brande Musikskole - Brande afd.</t>
  </si>
  <si>
    <t>Bygningsareal</t>
  </si>
  <si>
    <t>Sjællandsgade 4, 7430 Ikast</t>
  </si>
  <si>
    <t>Bøgildvej 100, 7430 Ikast</t>
  </si>
  <si>
    <t>Hyvildvej 16, 7330 Brande</t>
  </si>
  <si>
    <t>Engholmvej 7B, 8766 Nørre Snede</t>
  </si>
  <si>
    <t>Nygade 29, 7430 Ikast</t>
  </si>
  <si>
    <t>Grøddevej 27, 7430 Ikast</t>
  </si>
  <si>
    <t>Gl. Kongevej 107, 7442 Engesvang</t>
  </si>
  <si>
    <t>Ældrecenter Brandlundparken</t>
  </si>
  <si>
    <t>Borgergade 8, 7441 Bording</t>
  </si>
  <si>
    <t>Bodholtvej 29, 7441 Bording</t>
  </si>
  <si>
    <t>Hagelskjærvej 8, 7430 Ikast</t>
  </si>
  <si>
    <t>Kongevejen 61, 7430 Ikast</t>
  </si>
  <si>
    <t>Strøget 47, 7430 Ikast</t>
  </si>
  <si>
    <t>Stadion Allé 19, 7430 Ikast</t>
  </si>
  <si>
    <t>Svaneparkens Børnehus</t>
  </si>
  <si>
    <t>Svaneparken 6, 7430 Ikast</t>
  </si>
  <si>
    <t>Rådhuset Ikast</t>
  </si>
  <si>
    <t>Rådhusstrædet 6, 7430 Ikast</t>
  </si>
  <si>
    <t>Familiehuset</t>
  </si>
  <si>
    <t>Børnehaven Hyldgård</t>
  </si>
  <si>
    <t>Børnehaven Skovhuset</t>
  </si>
  <si>
    <t>Børnehuset Villavej</t>
  </si>
  <si>
    <t>Daginstitutionen Lægdsgård</t>
  </si>
  <si>
    <t>Engparkens Ældreboliger</t>
  </si>
  <si>
    <t>Hjælpemiddeldepot</t>
  </si>
  <si>
    <t>Isenvad Skole</t>
  </si>
  <si>
    <t>Kongevejens Børnehus</t>
  </si>
  <si>
    <t>Rolighedsparken</t>
  </si>
  <si>
    <t>Snurretoppen</t>
  </si>
  <si>
    <t>Hyldgårds Allé 5, 7430 Ikast</t>
  </si>
  <si>
    <t>Frisenborgparken 32, 7430 Ikast</t>
  </si>
  <si>
    <t>Hyldgårds Alle 9, 7430 Ikast</t>
  </si>
  <si>
    <t>Lægdsgårdsvej 3, 7430 Ikast</t>
  </si>
  <si>
    <t>Misbrugscentret Ikast-Brande Kommune</t>
  </si>
  <si>
    <t>Svaneparken 8, 7430 Ikast</t>
  </si>
  <si>
    <t>Frisenborgparken 26, 7430 Ikast</t>
  </si>
  <si>
    <t>Hyldegårds Allé 7, 7430 Ikast</t>
  </si>
  <si>
    <t>Børnehuset Isenvad</t>
  </si>
  <si>
    <t>Bygaden 35, 7430 Ikast</t>
  </si>
  <si>
    <t>Bygaden 41, 7430 Ikast</t>
  </si>
  <si>
    <t>Villavej 16, 7430 Ikast</t>
  </si>
  <si>
    <t>Kongevejen 1, 7430 Ikast</t>
  </si>
  <si>
    <t>Børneby Øster</t>
  </si>
  <si>
    <t>Rolighedsvej 1, 7430 Ikast</t>
  </si>
  <si>
    <t>Solsortevej 10, 7441 Bording</t>
  </si>
  <si>
    <t>Gl Kongevej 97, 7442 Engesvang</t>
  </si>
  <si>
    <t>Elmealle 2b, 7330 Brande</t>
  </si>
  <si>
    <t>Blåhøj Skolevej 4, 7330 Brande</t>
  </si>
  <si>
    <t>Blichersvej 20, 7330 Brande</t>
  </si>
  <si>
    <t>Vibevej 110, 7330 Brande</t>
  </si>
  <si>
    <t>Ågade 14, 7330 Brande</t>
  </si>
  <si>
    <t>Brandlundparken 1, 7330 Brande</t>
  </si>
  <si>
    <t>Kirkebakken 10, 7362 Hampen</t>
  </si>
  <si>
    <t>Ejstrupholm Skole</t>
  </si>
  <si>
    <t>Grønningen 3, 7361 Ejstrupholm</t>
  </si>
  <si>
    <t>Lærkevej 10, 7361 Ejstrupholm</t>
  </si>
  <si>
    <t>Skovbakken 7, 8766 Nørre Snede</t>
  </si>
  <si>
    <t>Fredensgade 4, 8765 Klovborg</t>
  </si>
  <si>
    <t>Bellisvej 2, 8766 Nørre Snede</t>
  </si>
  <si>
    <t>Sjællandsgade 6, 7430 Ikast</t>
  </si>
  <si>
    <t>Gl. Thyregodvej 76, 7330 Brande</t>
  </si>
  <si>
    <t>Vejlevej 1-3-5, 7330 Brande</t>
  </si>
  <si>
    <t>Grønnegade 25, 7430 Ikast</t>
  </si>
  <si>
    <t>Rådhusstrædet 9, 7430 Ikast</t>
  </si>
  <si>
    <t>Sieferts Plads, Strøget 8, 7430 Ikast</t>
  </si>
  <si>
    <t>Kirkegade 14, 7430 Ikast</t>
  </si>
  <si>
    <t>Nørregade 7, 7330 Brande</t>
  </si>
  <si>
    <t>SFO Kernehuset</t>
  </si>
  <si>
    <t>SFO Valhalla</t>
  </si>
  <si>
    <t>SFO Broen</t>
  </si>
  <si>
    <t>Gl Kongevej 93, 7442 Engesvang</t>
  </si>
  <si>
    <t>Fritidshjemmet Hyldgårdsskolen</t>
  </si>
  <si>
    <t>Hyldgårds Allé 9, 7430 Ikast</t>
  </si>
  <si>
    <t>Klubben Hyldgård</t>
  </si>
  <si>
    <t>Grundtvigsvej 88, 7430 Ikast</t>
  </si>
  <si>
    <t>Nørre Snede SFO</t>
  </si>
  <si>
    <t>Finlandsgade 10, 7430 Ikast</t>
  </si>
  <si>
    <t>SFO Paraplyen</t>
  </si>
  <si>
    <t>Artium Skole</t>
  </si>
  <si>
    <t>Lokationsnavn</t>
  </si>
  <si>
    <t>Blåhøj Skole</t>
  </si>
  <si>
    <t>Lokationsnummer</t>
  </si>
  <si>
    <t>001</t>
  </si>
  <si>
    <t>002</t>
  </si>
  <si>
    <t>003</t>
  </si>
  <si>
    <t>Bording Børneby</t>
  </si>
  <si>
    <t>004</t>
  </si>
  <si>
    <t>005</t>
  </si>
  <si>
    <t>006</t>
  </si>
  <si>
    <t>Bording Skole, ind.</t>
  </si>
  <si>
    <t>007</t>
  </si>
  <si>
    <t>008</t>
  </si>
  <si>
    <t>009</t>
  </si>
  <si>
    <t>Adresse</t>
  </si>
  <si>
    <t>010</t>
  </si>
  <si>
    <t>011</t>
  </si>
  <si>
    <t>012</t>
  </si>
  <si>
    <t>013</t>
  </si>
  <si>
    <t>014</t>
  </si>
  <si>
    <t>015</t>
  </si>
  <si>
    <t>016</t>
  </si>
  <si>
    <t>Daginstitutionen Frisenborg</t>
  </si>
  <si>
    <t>017</t>
  </si>
  <si>
    <t>018</t>
  </si>
  <si>
    <t>Dagplejen Artium</t>
  </si>
  <si>
    <t>019</t>
  </si>
  <si>
    <t>020</t>
  </si>
  <si>
    <t>Dalgasskolen</t>
  </si>
  <si>
    <t>021</t>
  </si>
  <si>
    <t>022</t>
  </si>
  <si>
    <t>023</t>
  </si>
  <si>
    <t>Ejstrupholm Børnehus Lærkevej</t>
  </si>
  <si>
    <t>Ejstrupholm Børnehus Vestergade</t>
  </si>
  <si>
    <t>024</t>
  </si>
  <si>
    <t>025</t>
  </si>
  <si>
    <t>026</t>
  </si>
  <si>
    <t>Engesvang Børnehus</t>
  </si>
  <si>
    <t>027</t>
  </si>
  <si>
    <t>028</t>
  </si>
  <si>
    <t>029</t>
  </si>
  <si>
    <t>030</t>
  </si>
  <si>
    <t>031</t>
  </si>
  <si>
    <t>033</t>
  </si>
  <si>
    <t>Hyldgårdsskolen og Haller</t>
  </si>
  <si>
    <t>034</t>
  </si>
  <si>
    <t>035</t>
  </si>
  <si>
    <t>Ikast-Brande Bibliotek Brande</t>
  </si>
  <si>
    <t>036</t>
  </si>
  <si>
    <t>037</t>
  </si>
  <si>
    <t>Ikast-Brande Bibliotek - Ikast</t>
  </si>
  <si>
    <t>038</t>
  </si>
  <si>
    <t>Tinghuset</t>
  </si>
  <si>
    <t>039</t>
  </si>
  <si>
    <t>Administration Nørre Snede</t>
  </si>
  <si>
    <t>040</t>
  </si>
  <si>
    <t>041</t>
  </si>
  <si>
    <t>042</t>
  </si>
  <si>
    <t>043</t>
  </si>
  <si>
    <t>044</t>
  </si>
  <si>
    <t>045</t>
  </si>
  <si>
    <t>046</t>
  </si>
  <si>
    <t>047</t>
  </si>
  <si>
    <t>048</t>
  </si>
  <si>
    <t>049</t>
  </si>
  <si>
    <t>Nordre Skoles SFO</t>
  </si>
  <si>
    <t>Nordre Skole</t>
  </si>
  <si>
    <t>050</t>
  </si>
  <si>
    <t>051</t>
  </si>
  <si>
    <t>052</t>
  </si>
  <si>
    <t>La Cours Vej 14, 7430 Ikast</t>
  </si>
  <si>
    <t>Off. toilet - La Cours Vej</t>
  </si>
  <si>
    <t>Off. toilet - Nørre Snede</t>
  </si>
  <si>
    <t>053</t>
  </si>
  <si>
    <t>Tandplejen Artium</t>
  </si>
  <si>
    <t>054</t>
  </si>
  <si>
    <t>055</t>
  </si>
  <si>
    <t>Off. toilet - Sieferts Plads, Ikast</t>
  </si>
  <si>
    <t>056</t>
  </si>
  <si>
    <t>Off. toilet - Tømmerpladsen</t>
  </si>
  <si>
    <t>057</t>
  </si>
  <si>
    <t>058</t>
  </si>
  <si>
    <t>059</t>
  </si>
  <si>
    <t>060</t>
  </si>
  <si>
    <t>061</t>
  </si>
  <si>
    <t>Tandplejen Ikast</t>
  </si>
  <si>
    <t>062</t>
  </si>
  <si>
    <t>063</t>
  </si>
  <si>
    <t>064</t>
  </si>
  <si>
    <t>067</t>
  </si>
  <si>
    <t>Off. toilet - Væksthus Bording</t>
  </si>
  <si>
    <t>065</t>
  </si>
  <si>
    <t>066</t>
  </si>
  <si>
    <t>Østre Skole</t>
  </si>
  <si>
    <t>Østre Skoles SFO</t>
  </si>
  <si>
    <t>068</t>
  </si>
  <si>
    <t>Ny Ungdomsskole Ikast</t>
  </si>
  <si>
    <t>070</t>
  </si>
  <si>
    <t>071</t>
  </si>
  <si>
    <t>072</t>
  </si>
  <si>
    <t>Socialpædagogisk Indsatsteam</t>
  </si>
  <si>
    <t>Administration Vest</t>
  </si>
  <si>
    <t>Borgergade 25, 7441 Bording</t>
  </si>
  <si>
    <t>Sønderparken 42A, 7430 Ikast</t>
  </si>
  <si>
    <t>Prærievænget 12, 8766 Nørre Snede</t>
  </si>
  <si>
    <t>Kirkegade 20, 7430 Ikast</t>
  </si>
  <si>
    <t>Sundhedscenter Frisenborgparken</t>
  </si>
  <si>
    <t>Genbrugsplads, Nr. Snede</t>
  </si>
  <si>
    <t>Horsensvej 33, 8766 Nr. Snede</t>
  </si>
  <si>
    <t>Sjællandsvej 22, 7330 Brande</t>
  </si>
  <si>
    <t>Genbrugsplads, Brande 26</t>
  </si>
  <si>
    <t>Sjællandsvej 26, 7330 Brande</t>
  </si>
  <si>
    <t>Genbrugsplads Bording</t>
  </si>
  <si>
    <t>Firhuse 13, 7441 Bording</t>
  </si>
  <si>
    <t>Genbrugsplads, Ikast</t>
  </si>
  <si>
    <t>Femhøje 3, 7430 Ikast</t>
  </si>
  <si>
    <t>073</t>
  </si>
  <si>
    <t>074</t>
  </si>
  <si>
    <t>075</t>
  </si>
  <si>
    <t>076</t>
  </si>
  <si>
    <t>077</t>
  </si>
  <si>
    <t>078</t>
  </si>
  <si>
    <t>Vestergade 59A, 7361 Ejstrupholm</t>
  </si>
  <si>
    <t>STU</t>
  </si>
  <si>
    <t>Aktivitetscentret</t>
  </si>
  <si>
    <t>Garland</t>
  </si>
  <si>
    <t>Dagcenter Regnbuen</t>
  </si>
  <si>
    <t>Brande Åcenter</t>
  </si>
  <si>
    <t>Socialpsykiatrisk Center Syd</t>
  </si>
  <si>
    <t>Stadion Allé 27-29, 7430 Ikast</t>
  </si>
  <si>
    <t>Vestbyens Børnehus, Stadionallé 27-29</t>
  </si>
  <si>
    <t>Hagelskærvej 15 A, 7430 Ikast</t>
  </si>
  <si>
    <t>Hagelskærvej 15, 7430 Ikast</t>
  </si>
  <si>
    <t>Møllegade 23 + Rolighedsvej 5, 7430 Ikast</t>
  </si>
  <si>
    <t>Norgesgade 15-17, 7430 Ikast</t>
  </si>
  <si>
    <t>Vestergade 77, 7430 Ikast</t>
  </si>
  <si>
    <t>Ørbæklund 1 A, 7330 Brande</t>
  </si>
  <si>
    <t>Ny Sandfeltvej 7-9, 7330 Brande</t>
  </si>
  <si>
    <t>Det Døgndækkede Botilbud, Bostøtten, Den Blå Café, Aktivcenteret</t>
  </si>
  <si>
    <t>079</t>
  </si>
  <si>
    <t>080</t>
  </si>
  <si>
    <t>081</t>
  </si>
  <si>
    <t>082</t>
  </si>
  <si>
    <t>083</t>
  </si>
  <si>
    <t>084</t>
  </si>
  <si>
    <t>Idrætsbørnehaven Tumlehøj</t>
  </si>
  <si>
    <t>Hagelskjærvej 6, 7430 Ikast</t>
  </si>
  <si>
    <t>Affald og Genbrug</t>
  </si>
  <si>
    <t>Vestbyens Børnehus, Stadionallé 19</t>
  </si>
  <si>
    <t>Månedlig vederlag Delaftale 1 Rengøring
i DKK</t>
  </si>
  <si>
    <t>Årligt vederlag
Delaftale 2
Rengøring
i DKK</t>
  </si>
  <si>
    <t>Årligt vederlag
Delaftale 2
Vinduespolering
i DKK</t>
  </si>
  <si>
    <t>Vederlag pr. gang
Delaftale 2 
Vinduespolering
ekskl. ovenlys, højtsiddende vinduer 
i DKK</t>
  </si>
  <si>
    <t>Vederlag pr. gang
Delaftale 2 
Vinduespolering
inkl. ovenlys, højtsiddende vinduer 
i DKK</t>
  </si>
  <si>
    <t>Tilbudssum, samlet årlig vederlag</t>
  </si>
  <si>
    <t>Rengørings areal</t>
  </si>
  <si>
    <t>Pris i DKK</t>
  </si>
  <si>
    <t>Polishbehandling (Grundskuring + 3 lag polish)</t>
  </si>
  <si>
    <t>Hverdage/lørdage</t>
  </si>
  <si>
    <t>Søn- og helligdage</t>
  </si>
  <si>
    <t>pr. m2</t>
  </si>
  <si>
    <t>pr.m2</t>
  </si>
  <si>
    <t>Polishbehandling (kun reetablering)</t>
  </si>
  <si>
    <t>Sæbebehandling - Hverdage/lørdage</t>
  </si>
  <si>
    <t>Opskuring af gulve</t>
  </si>
  <si>
    <t>Oliering af trægulve</t>
  </si>
  <si>
    <t>Rengøring efter håndværkere</t>
  </si>
  <si>
    <t>pr. time</t>
  </si>
  <si>
    <t>Ovnrengøring</t>
  </si>
  <si>
    <t>pr. enhed</t>
  </si>
  <si>
    <t>Pris ekstra rengøring</t>
  </si>
  <si>
    <t>Tilbudsliste - Tillægsydelser</t>
  </si>
  <si>
    <t>HOVEDYDELSE</t>
  </si>
  <si>
    <t>TILLÆGSYDELSER</t>
  </si>
  <si>
    <t>Under fanen "Hovedydelse" anfører tilbudsgiver sit vederlag i de grønne felter for henholdsvis delaftale 1 - rengøring og delaftale 2 - vinduespolering afhængig af hvilke(n) delaftale(r) tilbudsgiver er prækvalificeret til at afgive tilbud på.
Tilbuddet anføres i DKK alt inklusiv, herunder inkl. afgifter, gebyrer mv., dog ekskl. moms.
Tilbudssum, samlet årlige vederlag indgår i ordregivers evaluering af tilbuddende i henhold til det valgte tildelingskriterie for den enkelte delaftale, som er beskrevet i udbudsbetingelsernes pkt. 6.</t>
  </si>
  <si>
    <t>Under tillægsydelser er angivet en række ydelser, som tilbudsgiver, kan vælge at afgive tilbud på. Der er tale om optioner, hvilket vil sige, at det er frivilligt for ordregiver at gøre brug af dem. Ordregiver kan således vælge at købe ydelserne hos en anden leverandør. 
Kun tilbudsgivere, som er prækvalificeret til at afgive tilbud på delaftale 1 - rengøring kan afgive tilbud på tillægsydelser.
De tilbudte priser anføres i DKK alt inklusiv, herunder inklusiv afgifter, gebyrer mv., dog eksklusiv moms.
De tilbudte priser på tillægsydelser indgår ikke i ordregivers evaluering af tilbuddene.</t>
  </si>
  <si>
    <t>Timepris  iht. delaftale 2 Vinduespolering, kontraktens pkt. 19 Ændringer, angivet i DKK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</si>
</sst>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9" x14ac:knownFonts="1">
    <font>
      <sz val="12"/>
      <color theme="1"/>
      <name val="Calibri"/>
      <family val="2"/>
      <scheme val="minor"/>
    </font>
    <font>
      <sz val="9"/>
      <color rgb="FF000000"/>
      <name val="Arial"/>
      <family val="2"/>
    </font>
    <font>
      <sz val="12"/>
      <color theme="1"/>
      <name val="Calibri"/>
      <family val="2"/>
      <scheme val="minor"/>
    </font>
    <font>
      <sz val="9"/>
      <color rgb="FFFF0000"/>
      <name val="Arial"/>
      <family val="2"/>
    </font>
    <font>
      <sz val="9"/>
      <name val="Arial"/>
      <family val="2"/>
    </font>
    <font>
      <sz val="9"/>
      <color theme="1"/>
      <name val="Arial"/>
      <family val="2"/>
    </font>
    <font>
      <u/>
      <sz val="12"/>
      <color theme="10"/>
      <name val="Calibri"/>
      <family val="2"/>
      <scheme val="minor"/>
    </font>
    <font>
      <b/>
      <sz val="9"/>
      <color theme="1"/>
      <name val="Arial"/>
      <family val="2"/>
    </font>
    <font>
      <b/>
      <sz val="12"/>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124">
    <xf numFmtId="0" fontId="0" fillId="0" borderId="0" xfId="0"/>
    <xf numFmtId="0" fontId="1" fillId="0" borderId="1" xfId="0" applyFont="1" applyBorder="1"/>
    <xf numFmtId="164" fontId="1" fillId="0" borderId="1" xfId="1" applyNumberFormat="1" applyFont="1" applyBorder="1"/>
    <xf numFmtId="0" fontId="1" fillId="0" borderId="1" xfId="0" applyFont="1" applyFill="1" applyBorder="1"/>
    <xf numFmtId="0" fontId="4" fillId="0" borderId="1" xfId="0" applyFont="1" applyFill="1" applyBorder="1"/>
    <xf numFmtId="0" fontId="4" fillId="0" borderId="1" xfId="0" applyFont="1" applyBorder="1"/>
    <xf numFmtId="164" fontId="4" fillId="0" borderId="1" xfId="1" applyNumberFormat="1" applyFont="1" applyBorder="1"/>
    <xf numFmtId="164" fontId="4" fillId="0" borderId="1" xfId="1" applyNumberFormat="1" applyFont="1" applyFill="1" applyBorder="1"/>
    <xf numFmtId="164" fontId="1" fillId="0" borderId="1" xfId="1" applyNumberFormat="1" applyFont="1" applyFill="1" applyBorder="1"/>
    <xf numFmtId="0" fontId="4" fillId="0" borderId="4" xfId="0" quotePrefix="1" applyFont="1" applyBorder="1"/>
    <xf numFmtId="0" fontId="4" fillId="0" borderId="4" xfId="0" quotePrefix="1" applyFont="1" applyFill="1" applyBorder="1"/>
    <xf numFmtId="0" fontId="1" fillId="0" borderId="4" xfId="0" quotePrefix="1" applyFont="1" applyBorder="1"/>
    <xf numFmtId="0" fontId="1" fillId="0" borderId="4" xfId="0" quotePrefix="1" applyFont="1" applyFill="1" applyBorder="1"/>
    <xf numFmtId="0" fontId="1" fillId="0" borderId="5" xfId="0" quotePrefix="1" applyFont="1" applyBorder="1"/>
    <xf numFmtId="0" fontId="1" fillId="0" borderId="6" xfId="0" applyFont="1" applyBorder="1"/>
    <xf numFmtId="164" fontId="1" fillId="0" borderId="6" xfId="1" applyNumberFormat="1" applyFont="1" applyBorder="1"/>
    <xf numFmtId="0" fontId="4" fillId="0" borderId="2" xfId="0" quotePrefix="1" applyFont="1" applyBorder="1"/>
    <xf numFmtId="0" fontId="4" fillId="0" borderId="3" xfId="0" applyFont="1" applyBorder="1"/>
    <xf numFmtId="164" fontId="4" fillId="0" borderId="3" xfId="1" applyNumberFormat="1" applyFont="1" applyBorder="1"/>
    <xf numFmtId="0" fontId="1" fillId="0" borderId="2" xfId="0" quotePrefix="1" applyFont="1" applyBorder="1"/>
    <xf numFmtId="0" fontId="1" fillId="0" borderId="3" xfId="0" applyFont="1" applyBorder="1"/>
    <xf numFmtId="164" fontId="1" fillId="0" borderId="3" xfId="1" applyNumberFormat="1" applyFont="1" applyBorder="1"/>
    <xf numFmtId="0" fontId="4" fillId="0" borderId="5" xfId="0" quotePrefix="1" applyFont="1" applyBorder="1"/>
    <xf numFmtId="0" fontId="4" fillId="0" borderId="6" xfId="0" applyFont="1" applyBorder="1"/>
    <xf numFmtId="164" fontId="4" fillId="0" borderId="6" xfId="1" applyNumberFormat="1" applyFont="1" applyBorder="1"/>
    <xf numFmtId="0" fontId="4" fillId="0" borderId="2" xfId="0" quotePrefix="1" applyFont="1" applyFill="1" applyBorder="1"/>
    <xf numFmtId="0" fontId="4" fillId="0" borderId="5" xfId="0" quotePrefix="1" applyFont="1" applyFill="1" applyBorder="1"/>
    <xf numFmtId="0" fontId="4" fillId="0" borderId="3" xfId="0" applyFont="1" applyFill="1" applyBorder="1"/>
    <xf numFmtId="164" fontId="4" fillId="0" borderId="3" xfId="1" applyNumberFormat="1" applyFont="1" applyFill="1" applyBorder="1"/>
    <xf numFmtId="0" fontId="1" fillId="0" borderId="2" xfId="0" quotePrefix="1" applyFont="1" applyFill="1" applyBorder="1"/>
    <xf numFmtId="0" fontId="1" fillId="0" borderId="6" xfId="0" applyFont="1" applyFill="1" applyBorder="1"/>
    <xf numFmtId="0" fontId="4" fillId="0" borderId="4" xfId="0" quotePrefix="1" applyFont="1" applyBorder="1" applyAlignment="1">
      <alignment horizontal="left"/>
    </xf>
    <xf numFmtId="0" fontId="4" fillId="0" borderId="6" xfId="0" applyFont="1" applyFill="1" applyBorder="1"/>
    <xf numFmtId="0" fontId="4" fillId="0" borderId="12" xfId="0" applyFont="1" applyBorder="1"/>
    <xf numFmtId="164" fontId="4" fillId="0" borderId="6" xfId="1" applyNumberFormat="1" applyFont="1" applyFill="1" applyBorder="1"/>
    <xf numFmtId="164" fontId="4" fillId="0" borderId="12" xfId="1" applyNumberFormat="1" applyFont="1" applyBorder="1"/>
    <xf numFmtId="0" fontId="5" fillId="0" borderId="1" xfId="0" applyFont="1" applyBorder="1"/>
    <xf numFmtId="0" fontId="5" fillId="0" borderId="1" xfId="0" applyFont="1" applyBorder="1" applyAlignment="1">
      <alignment wrapText="1"/>
    </xf>
    <xf numFmtId="0" fontId="5" fillId="0" borderId="4" xfId="0" quotePrefix="1" applyFont="1" applyBorder="1"/>
    <xf numFmtId="0" fontId="5" fillId="0" borderId="4" xfId="0" quotePrefix="1" applyFont="1" applyBorder="1" applyAlignment="1">
      <alignment vertical="center"/>
    </xf>
    <xf numFmtId="0" fontId="5" fillId="0" borderId="0" xfId="0" applyFont="1"/>
    <xf numFmtId="0" fontId="4" fillId="0" borderId="13" xfId="0" quotePrefix="1" applyFont="1" applyBorder="1" applyAlignment="1">
      <alignment horizontal="left"/>
    </xf>
    <xf numFmtId="0" fontId="5" fillId="0" borderId="5" xfId="0" quotePrefix="1" applyFont="1" applyBorder="1"/>
    <xf numFmtId="0" fontId="5" fillId="0" borderId="2" xfId="0" quotePrefix="1" applyFont="1" applyBorder="1"/>
    <xf numFmtId="0" fontId="5" fillId="0" borderId="6" xfId="0" applyFont="1" applyBorder="1"/>
    <xf numFmtId="0" fontId="5" fillId="0" borderId="3" xfId="0" applyFont="1" applyBorder="1"/>
    <xf numFmtId="164" fontId="5" fillId="0" borderId="10" xfId="1" applyNumberFormat="1" applyFont="1" applyBorder="1"/>
    <xf numFmtId="164" fontId="5" fillId="0" borderId="11" xfId="1" applyNumberFormat="1" applyFont="1" applyBorder="1"/>
    <xf numFmtId="164" fontId="5" fillId="0" borderId="9" xfId="1" applyNumberFormat="1" applyFont="1" applyBorder="1"/>
    <xf numFmtId="0" fontId="7" fillId="0" borderId="0" xfId="0" applyFont="1"/>
    <xf numFmtId="0" fontId="4" fillId="0" borderId="0" xfId="0" applyFont="1"/>
    <xf numFmtId="0" fontId="4" fillId="0" borderId="0" xfId="0" applyFont="1" applyFill="1"/>
    <xf numFmtId="0" fontId="3" fillId="0" borderId="0" xfId="0" applyFont="1" applyFill="1"/>
    <xf numFmtId="0" fontId="5" fillId="0" borderId="0" xfId="0" applyFont="1" applyFill="1"/>
    <xf numFmtId="164" fontId="5" fillId="0" borderId="0" xfId="1" applyNumberFormat="1" applyFont="1"/>
    <xf numFmtId="164" fontId="1" fillId="0" borderId="9" xfId="1" applyNumberFormat="1" applyFont="1" applyBorder="1"/>
    <xf numFmtId="164" fontId="4" fillId="0" borderId="10" xfId="1" applyNumberFormat="1" applyFont="1" applyBorder="1"/>
    <xf numFmtId="164" fontId="1" fillId="0" borderId="10" xfId="1" applyNumberFormat="1" applyFont="1" applyBorder="1"/>
    <xf numFmtId="164" fontId="1" fillId="0" borderId="11" xfId="1" applyNumberFormat="1" applyFont="1" applyBorder="1"/>
    <xf numFmtId="164" fontId="4" fillId="0" borderId="10" xfId="1" applyNumberFormat="1" applyFont="1" applyFill="1" applyBorder="1"/>
    <xf numFmtId="164" fontId="4" fillId="0" borderId="11" xfId="1" applyNumberFormat="1" applyFont="1" applyBorder="1"/>
    <xf numFmtId="164" fontId="4" fillId="0" borderId="9" xfId="1" applyNumberFormat="1" applyFont="1" applyBorder="1"/>
    <xf numFmtId="164" fontId="4" fillId="0" borderId="11" xfId="1" applyNumberFormat="1" applyFont="1" applyFill="1" applyBorder="1"/>
    <xf numFmtId="164" fontId="4" fillId="0" borderId="9" xfId="1" applyNumberFormat="1" applyFont="1" applyFill="1" applyBorder="1"/>
    <xf numFmtId="164" fontId="1" fillId="0" borderId="10" xfId="1" applyNumberFormat="1" applyFont="1" applyFill="1" applyBorder="1"/>
    <xf numFmtId="164" fontId="4" fillId="0" borderId="14" xfId="1" applyNumberFormat="1" applyFont="1" applyBorder="1"/>
    <xf numFmtId="164" fontId="1" fillId="0" borderId="18" xfId="1" applyNumberFormat="1" applyFont="1" applyBorder="1"/>
    <xf numFmtId="4" fontId="5" fillId="0" borderId="16" xfId="0" applyNumberFormat="1" applyFont="1" applyBorder="1"/>
    <xf numFmtId="4" fontId="5" fillId="0" borderId="1" xfId="0" applyNumberFormat="1" applyFont="1" applyBorder="1"/>
    <xf numFmtId="4" fontId="5" fillId="0" borderId="6" xfId="0" applyNumberFormat="1" applyFont="1" applyBorder="1"/>
    <xf numFmtId="0" fontId="7" fillId="0" borderId="8" xfId="0" applyFont="1" applyBorder="1" applyAlignment="1">
      <alignment vertical="top"/>
    </xf>
    <xf numFmtId="164" fontId="7" fillId="0" borderId="8" xfId="1" applyNumberFormat="1" applyFont="1" applyBorder="1" applyAlignment="1">
      <alignment vertical="top"/>
    </xf>
    <xf numFmtId="0" fontId="7" fillId="0" borderId="6" xfId="0" applyFont="1" applyBorder="1" applyAlignment="1">
      <alignment horizontal="center" vertical="top" wrapText="1"/>
    </xf>
    <xf numFmtId="4" fontId="4" fillId="0" borderId="1" xfId="0" applyNumberFormat="1" applyFont="1" applyBorder="1"/>
    <xf numFmtId="4" fontId="4" fillId="0" borderId="6" xfId="0" applyNumberFormat="1" applyFont="1" applyBorder="1"/>
    <xf numFmtId="4" fontId="4" fillId="0" borderId="16" xfId="0" applyNumberFormat="1" applyFont="1" applyBorder="1"/>
    <xf numFmtId="4" fontId="5" fillId="0" borderId="19" xfId="0" applyNumberFormat="1" applyFont="1" applyBorder="1"/>
    <xf numFmtId="4" fontId="4" fillId="0" borderId="20" xfId="0" applyNumberFormat="1" applyFont="1" applyFill="1" applyBorder="1"/>
    <xf numFmtId="4" fontId="4" fillId="0" borderId="19" xfId="0" applyNumberFormat="1" applyFont="1" applyFill="1" applyBorder="1"/>
    <xf numFmtId="4" fontId="3" fillId="0" borderId="19" xfId="0" applyNumberFormat="1" applyFont="1" applyFill="1" applyBorder="1"/>
    <xf numFmtId="4" fontId="5" fillId="0" borderId="12" xfId="0" applyNumberFormat="1" applyFont="1" applyBorder="1"/>
    <xf numFmtId="4" fontId="4" fillId="0" borderId="12" xfId="0" applyNumberFormat="1" applyFont="1" applyBorder="1"/>
    <xf numFmtId="4" fontId="5" fillId="0" borderId="21" xfId="0" applyNumberFormat="1" applyFont="1" applyBorder="1"/>
    <xf numFmtId="4" fontId="5" fillId="0" borderId="23" xfId="0" applyNumberFormat="1" applyFont="1" applyBorder="1"/>
    <xf numFmtId="0" fontId="5" fillId="0" borderId="21" xfId="0" applyFont="1" applyBorder="1"/>
    <xf numFmtId="0" fontId="5" fillId="0" borderId="23" xfId="0" applyFont="1" applyBorder="1"/>
    <xf numFmtId="0" fontId="7" fillId="0" borderId="7" xfId="0" applyFont="1" applyBorder="1" applyAlignment="1">
      <alignment vertical="top" wrapText="1"/>
    </xf>
    <xf numFmtId="164" fontId="7" fillId="0" borderId="17" xfId="1" applyNumberFormat="1" applyFont="1" applyBorder="1" applyAlignment="1">
      <alignment vertical="top" wrapText="1"/>
    </xf>
    <xf numFmtId="0" fontId="0" fillId="0" borderId="24" xfId="0" applyBorder="1"/>
    <xf numFmtId="0" fontId="0" fillId="0" borderId="25" xfId="0" applyBorder="1"/>
    <xf numFmtId="0" fontId="0" fillId="0" borderId="15" xfId="0" applyBorder="1"/>
    <xf numFmtId="0" fontId="0" fillId="0" borderId="26" xfId="0" applyBorder="1"/>
    <xf numFmtId="0" fontId="0" fillId="0" borderId="21" xfId="0" applyBorder="1"/>
    <xf numFmtId="0" fontId="0" fillId="0" borderId="23" xfId="0" applyBorder="1"/>
    <xf numFmtId="0" fontId="0" fillId="0" borderId="21" xfId="0" applyFill="1" applyBorder="1"/>
    <xf numFmtId="0" fontId="0" fillId="0" borderId="23" xfId="0" applyFill="1" applyBorder="1"/>
    <xf numFmtId="0" fontId="0" fillId="0" borderId="29" xfId="0" applyBorder="1"/>
    <xf numFmtId="0" fontId="0" fillId="0" borderId="30" xfId="0" applyBorder="1"/>
    <xf numFmtId="0" fontId="0" fillId="0" borderId="3" xfId="0" applyBorder="1" applyProtection="1">
      <protection locked="0"/>
    </xf>
    <xf numFmtId="4" fontId="0" fillId="2" borderId="27" xfId="0" applyNumberFormat="1" applyFill="1" applyBorder="1" applyProtection="1">
      <protection locked="0"/>
    </xf>
    <xf numFmtId="4" fontId="0" fillId="2" borderId="28" xfId="0" applyNumberFormat="1" applyFill="1" applyBorder="1" applyProtection="1">
      <protection locked="0"/>
    </xf>
    <xf numFmtId="4" fontId="0" fillId="2" borderId="8" xfId="0" applyNumberFormat="1" applyFill="1" applyBorder="1" applyProtection="1">
      <protection locked="0"/>
    </xf>
    <xf numFmtId="4" fontId="5" fillId="2" borderId="16" xfId="0" applyNumberFormat="1" applyFont="1" applyFill="1" applyBorder="1" applyProtection="1">
      <protection locked="0"/>
    </xf>
    <xf numFmtId="4" fontId="4" fillId="2" borderId="1" xfId="0" applyNumberFormat="1" applyFont="1" applyFill="1" applyBorder="1" applyProtection="1">
      <protection locked="0"/>
    </xf>
    <xf numFmtId="4" fontId="5" fillId="2" borderId="1" xfId="0" applyNumberFormat="1" applyFont="1" applyFill="1" applyBorder="1" applyProtection="1">
      <protection locked="0"/>
    </xf>
    <xf numFmtId="4" fontId="5" fillId="2" borderId="6" xfId="0" applyNumberFormat="1" applyFont="1" applyFill="1" applyBorder="1" applyProtection="1">
      <protection locked="0"/>
    </xf>
    <xf numFmtId="4" fontId="4" fillId="2" borderId="6" xfId="0" applyNumberFormat="1" applyFont="1" applyFill="1" applyBorder="1" applyProtection="1">
      <protection locked="0"/>
    </xf>
    <xf numFmtId="4" fontId="4" fillId="2" borderId="16" xfId="0" applyNumberFormat="1" applyFont="1" applyFill="1" applyBorder="1" applyProtection="1">
      <protection locked="0"/>
    </xf>
    <xf numFmtId="4" fontId="3" fillId="2" borderId="1" xfId="0" applyNumberFormat="1" applyFont="1" applyFill="1" applyBorder="1" applyProtection="1">
      <protection locked="0"/>
    </xf>
    <xf numFmtId="4" fontId="5" fillId="2" borderId="12" xfId="0" applyNumberFormat="1" applyFont="1" applyFill="1" applyBorder="1" applyProtection="1">
      <protection locked="0"/>
    </xf>
    <xf numFmtId="0" fontId="0" fillId="0" borderId="0" xfId="0" applyAlignment="1">
      <alignment vertical="top"/>
    </xf>
    <xf numFmtId="0" fontId="8" fillId="0" borderId="1" xfId="0" applyFont="1" applyBorder="1"/>
    <xf numFmtId="49" fontId="0" fillId="0" borderId="1" xfId="0" applyNumberFormat="1" applyBorder="1" applyAlignment="1">
      <alignment wrapText="1"/>
    </xf>
    <xf numFmtId="0" fontId="0" fillId="0" borderId="1" xfId="0" applyBorder="1" applyAlignment="1">
      <alignment wrapText="1"/>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23" xfId="0" applyFont="1" applyBorder="1" applyAlignment="1">
      <alignment horizontal="left" vertical="top"/>
    </xf>
    <xf numFmtId="0" fontId="0" fillId="0" borderId="0" xfId="0" applyAlignment="1">
      <alignment horizontal="center"/>
    </xf>
    <xf numFmtId="0" fontId="5" fillId="0" borderId="22" xfId="0" applyFont="1" applyBorder="1" applyAlignment="1">
      <alignment vertical="top"/>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2" borderId="31"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cellXfs>
  <cellStyles count="3">
    <cellStyle name="Hyperlink" xfId="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
  <sheetViews>
    <sheetView showGridLines="0" workbookViewId="0">
      <selection activeCell="A8" sqref="A8"/>
    </sheetView>
  </sheetViews>
  <sheetFormatPr defaultRowHeight="15.75" x14ac:dyDescent="0.25"/>
  <cols>
    <col min="1" max="1" width="54.375" customWidth="1"/>
  </cols>
  <sheetData>
    <row r="2" spans="1:6" x14ac:dyDescent="0.25">
      <c r="A2" s="111" t="s">
        <v>264</v>
      </c>
      <c r="F2" s="110"/>
    </row>
    <row r="3" spans="1:6" ht="189" x14ac:dyDescent="0.25">
      <c r="A3" s="112" t="s">
        <v>266</v>
      </c>
      <c r="F3" s="110"/>
    </row>
    <row r="5" spans="1:6" x14ac:dyDescent="0.25">
      <c r="A5" s="111" t="s">
        <v>265</v>
      </c>
    </row>
    <row r="6" spans="1:6" ht="220.5" x14ac:dyDescent="0.25">
      <c r="A6" s="113" t="s">
        <v>267</v>
      </c>
    </row>
  </sheetData>
  <sheetProtection algorithmName="SHA-512" hashValue="PhiLom/jNOzJrdEvwZ4HOVOsTK8H9jUA89ZqOyAcBkrQMJ4JqSIBuZBQxAvnOgNZq0vc4MMcHE8rDLnWkHRi2w==" saltValue="f0JBp/5oXxRnF+eGAz4wR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6"/>
  <sheetViews>
    <sheetView tabSelected="1" zoomScale="145" zoomScaleNormal="145" workbookViewId="0">
      <pane xSplit="3" ySplit="1" topLeftCell="E80" activePane="bottomRight" state="frozen"/>
      <selection pane="topRight" activeCell="D1" sqref="D1"/>
      <selection pane="bottomLeft" activeCell="A2" sqref="A2"/>
      <selection pane="bottomRight" activeCell="B90" sqref="B90"/>
    </sheetView>
  </sheetViews>
  <sheetFormatPr defaultColWidth="10.625" defaultRowHeight="12" x14ac:dyDescent="0.2"/>
  <cols>
    <col min="1" max="1" width="7.5" style="40" customWidth="1"/>
    <col min="2" max="2" width="43.25" style="40" customWidth="1"/>
    <col min="3" max="3" width="27.75" style="40" customWidth="1"/>
    <col min="4" max="4" width="12" style="54" bestFit="1" customWidth="1"/>
    <col min="5" max="5" width="12.75" style="54" customWidth="1"/>
    <col min="6" max="6" width="13.875" style="40" bestFit="1" customWidth="1"/>
    <col min="7" max="7" width="10.625" style="40"/>
    <col min="8" max="8" width="12" style="40" customWidth="1"/>
    <col min="9" max="9" width="12.125" style="40" customWidth="1"/>
    <col min="10" max="10" width="12.5" style="40" customWidth="1"/>
    <col min="11" max="16384" width="10.625" style="40"/>
  </cols>
  <sheetData>
    <row r="1" spans="1:10" s="49" customFormat="1" ht="96.75" customHeight="1" thickBot="1" x14ac:dyDescent="0.25">
      <c r="A1" s="86" t="s">
        <v>94</v>
      </c>
      <c r="B1" s="70" t="s">
        <v>92</v>
      </c>
      <c r="C1" s="70" t="s">
        <v>106</v>
      </c>
      <c r="D1" s="71" t="s">
        <v>12</v>
      </c>
      <c r="E1" s="87" t="s">
        <v>247</v>
      </c>
      <c r="F1" s="72" t="s">
        <v>241</v>
      </c>
      <c r="G1" s="72" t="s">
        <v>242</v>
      </c>
      <c r="H1" s="72" t="s">
        <v>244</v>
      </c>
      <c r="I1" s="72" t="s">
        <v>245</v>
      </c>
      <c r="J1" s="72" t="s">
        <v>243</v>
      </c>
    </row>
    <row r="2" spans="1:10" x14ac:dyDescent="0.2">
      <c r="A2" s="19" t="s">
        <v>95</v>
      </c>
      <c r="B2" s="20" t="s">
        <v>193</v>
      </c>
      <c r="C2" s="27" t="s">
        <v>72</v>
      </c>
      <c r="D2" s="21">
        <v>3606</v>
      </c>
      <c r="E2" s="55">
        <v>2105</v>
      </c>
      <c r="F2" s="102"/>
      <c r="G2" s="67">
        <f>F2*12</f>
        <v>0</v>
      </c>
      <c r="H2" s="102"/>
      <c r="I2" s="102"/>
      <c r="J2" s="67">
        <f>(1*H2)+(1*I2)</f>
        <v>0</v>
      </c>
    </row>
    <row r="3" spans="1:10" s="50" customFormat="1" x14ac:dyDescent="0.2">
      <c r="A3" s="9" t="s">
        <v>96</v>
      </c>
      <c r="B3" s="5" t="s">
        <v>93</v>
      </c>
      <c r="C3" s="5" t="s">
        <v>60</v>
      </c>
      <c r="D3" s="6">
        <f>2014+2066</f>
        <v>4080</v>
      </c>
      <c r="E3" s="56">
        <f>1163+130</f>
        <v>1293</v>
      </c>
      <c r="F3" s="103"/>
      <c r="G3" s="68">
        <f t="shared" ref="G3:G66" si="0">F3*12</f>
        <v>0</v>
      </c>
      <c r="H3" s="103"/>
      <c r="I3" s="103"/>
      <c r="J3" s="73">
        <f>(2*H3)+(1*I3)</f>
        <v>0</v>
      </c>
    </row>
    <row r="4" spans="1:10" s="50" customFormat="1" x14ac:dyDescent="0.2">
      <c r="A4" s="9" t="s">
        <v>97</v>
      </c>
      <c r="B4" s="5" t="s">
        <v>80</v>
      </c>
      <c r="C4" s="5" t="s">
        <v>60</v>
      </c>
      <c r="D4" s="6">
        <v>2066</v>
      </c>
      <c r="E4" s="56">
        <v>2066</v>
      </c>
      <c r="F4" s="103"/>
      <c r="G4" s="68">
        <f t="shared" si="0"/>
        <v>0</v>
      </c>
      <c r="H4" s="103"/>
      <c r="I4" s="103"/>
      <c r="J4" s="73">
        <f>(2*H4)+(1*I4)</f>
        <v>0</v>
      </c>
    </row>
    <row r="5" spans="1:10" x14ac:dyDescent="0.2">
      <c r="A5" s="11" t="s">
        <v>99</v>
      </c>
      <c r="B5" s="1" t="s">
        <v>98</v>
      </c>
      <c r="C5" s="4" t="s">
        <v>22</v>
      </c>
      <c r="D5" s="2">
        <v>1054</v>
      </c>
      <c r="E5" s="57">
        <v>1054</v>
      </c>
      <c r="F5" s="104"/>
      <c r="G5" s="68">
        <f t="shared" si="0"/>
        <v>0</v>
      </c>
      <c r="H5" s="104"/>
      <c r="I5" s="104"/>
      <c r="J5" s="73">
        <f>(5*H5)+(1*I5)</f>
        <v>0</v>
      </c>
    </row>
    <row r="6" spans="1:10" x14ac:dyDescent="0.2">
      <c r="A6" s="11" t="s">
        <v>100</v>
      </c>
      <c r="B6" s="1" t="s">
        <v>7</v>
      </c>
      <c r="C6" s="1" t="s">
        <v>57</v>
      </c>
      <c r="D6" s="2">
        <f>640+9524</f>
        <v>10164</v>
      </c>
      <c r="E6" s="57">
        <v>9500</v>
      </c>
      <c r="F6" s="104"/>
      <c r="G6" s="68">
        <f t="shared" si="0"/>
        <v>0</v>
      </c>
      <c r="H6" s="104"/>
      <c r="I6" s="104"/>
      <c r="J6" s="73">
        <f>(2*H6)+(1*I6)</f>
        <v>0</v>
      </c>
    </row>
    <row r="7" spans="1:10" s="50" customFormat="1" x14ac:dyDescent="0.2">
      <c r="A7" s="9" t="s">
        <v>101</v>
      </c>
      <c r="B7" s="5" t="s">
        <v>102</v>
      </c>
      <c r="C7" s="5" t="s">
        <v>194</v>
      </c>
      <c r="D7" s="6">
        <v>640</v>
      </c>
      <c r="E7" s="56">
        <v>460</v>
      </c>
      <c r="F7" s="103"/>
      <c r="G7" s="68">
        <f t="shared" si="0"/>
        <v>0</v>
      </c>
      <c r="H7" s="103"/>
      <c r="I7" s="103"/>
      <c r="J7" s="73">
        <f>(2*H7)+(1*I7)</f>
        <v>0</v>
      </c>
    </row>
    <row r="8" spans="1:10" x14ac:dyDescent="0.2">
      <c r="A8" s="11" t="s">
        <v>103</v>
      </c>
      <c r="B8" s="1" t="s">
        <v>5</v>
      </c>
      <c r="C8" s="1" t="s">
        <v>61</v>
      </c>
      <c r="D8" s="2">
        <v>627</v>
      </c>
      <c r="E8" s="57">
        <v>497</v>
      </c>
      <c r="F8" s="104"/>
      <c r="G8" s="68">
        <f t="shared" si="0"/>
        <v>0</v>
      </c>
      <c r="H8" s="104"/>
      <c r="I8" s="104"/>
      <c r="J8" s="73">
        <f>(5*H8)+(1*I8)</f>
        <v>0</v>
      </c>
    </row>
    <row r="9" spans="1:10" ht="12.75" thickBot="1" x14ac:dyDescent="0.25">
      <c r="A9" s="13" t="s">
        <v>104</v>
      </c>
      <c r="B9" s="30" t="s">
        <v>10</v>
      </c>
      <c r="C9" s="14" t="s">
        <v>14</v>
      </c>
      <c r="D9" s="15">
        <v>3083</v>
      </c>
      <c r="E9" s="58">
        <v>1200</v>
      </c>
      <c r="F9" s="105"/>
      <c r="G9" s="69">
        <f t="shared" si="0"/>
        <v>0</v>
      </c>
      <c r="H9" s="105"/>
      <c r="I9" s="105"/>
      <c r="J9" s="74">
        <f>(4*H9)+(1*I9)</f>
        <v>0</v>
      </c>
    </row>
    <row r="10" spans="1:10" x14ac:dyDescent="0.2">
      <c r="A10" s="19" t="s">
        <v>105</v>
      </c>
      <c r="B10" s="20" t="s">
        <v>55</v>
      </c>
      <c r="C10" s="20" t="s">
        <v>195</v>
      </c>
      <c r="D10" s="21">
        <v>1081</v>
      </c>
      <c r="E10" s="55">
        <v>325</v>
      </c>
      <c r="F10" s="102"/>
      <c r="G10" s="67">
        <f t="shared" si="0"/>
        <v>0</v>
      </c>
      <c r="H10" s="102"/>
      <c r="I10" s="102"/>
      <c r="J10" s="75">
        <f t="shared" ref="J10:J19" si="1">(5*H10)+(1*I10)</f>
        <v>0</v>
      </c>
    </row>
    <row r="11" spans="1:10" x14ac:dyDescent="0.2">
      <c r="A11" s="11" t="s">
        <v>107</v>
      </c>
      <c r="B11" s="1" t="s">
        <v>32</v>
      </c>
      <c r="C11" s="1" t="s">
        <v>42</v>
      </c>
      <c r="D11" s="2">
        <v>515</v>
      </c>
      <c r="E11" s="57">
        <v>515</v>
      </c>
      <c r="F11" s="104"/>
      <c r="G11" s="68">
        <f t="shared" si="0"/>
        <v>0</v>
      </c>
      <c r="H11" s="104"/>
      <c r="I11" s="104"/>
      <c r="J11" s="73">
        <f t="shared" si="1"/>
        <v>0</v>
      </c>
    </row>
    <row r="12" spans="1:10" x14ac:dyDescent="0.2">
      <c r="A12" s="11" t="s">
        <v>108</v>
      </c>
      <c r="B12" s="1" t="s">
        <v>33</v>
      </c>
      <c r="C12" s="1" t="s">
        <v>196</v>
      </c>
      <c r="D12" s="2">
        <v>600</v>
      </c>
      <c r="E12" s="57">
        <v>593</v>
      </c>
      <c r="F12" s="104"/>
      <c r="G12" s="68">
        <f t="shared" si="0"/>
        <v>0</v>
      </c>
      <c r="H12" s="104"/>
      <c r="I12" s="104"/>
      <c r="J12" s="73">
        <f t="shared" si="1"/>
        <v>0</v>
      </c>
    </row>
    <row r="13" spans="1:10" x14ac:dyDescent="0.2">
      <c r="A13" s="11" t="s">
        <v>109</v>
      </c>
      <c r="B13" s="1" t="s">
        <v>237</v>
      </c>
      <c r="C13" s="1" t="s">
        <v>63</v>
      </c>
      <c r="D13" s="2">
        <v>517</v>
      </c>
      <c r="E13" s="57">
        <v>517</v>
      </c>
      <c r="F13" s="104"/>
      <c r="G13" s="68">
        <f t="shared" si="0"/>
        <v>0</v>
      </c>
      <c r="H13" s="104"/>
      <c r="I13" s="104"/>
      <c r="J13" s="73">
        <f t="shared" si="1"/>
        <v>0</v>
      </c>
    </row>
    <row r="14" spans="1:10" x14ac:dyDescent="0.2">
      <c r="A14" s="11" t="s">
        <v>110</v>
      </c>
      <c r="B14" s="1" t="s">
        <v>4</v>
      </c>
      <c r="C14" s="4" t="s">
        <v>73</v>
      </c>
      <c r="D14" s="2">
        <v>655</v>
      </c>
      <c r="E14" s="57">
        <v>655</v>
      </c>
      <c r="F14" s="104"/>
      <c r="G14" s="68">
        <f t="shared" si="0"/>
        <v>0</v>
      </c>
      <c r="H14" s="104"/>
      <c r="I14" s="104"/>
      <c r="J14" s="73">
        <f t="shared" si="1"/>
        <v>0</v>
      </c>
    </row>
    <row r="15" spans="1:10" ht="12.75" thickBot="1" x14ac:dyDescent="0.25">
      <c r="A15" s="13" t="s">
        <v>111</v>
      </c>
      <c r="B15" s="14" t="s">
        <v>3</v>
      </c>
      <c r="C15" s="14" t="s">
        <v>70</v>
      </c>
      <c r="D15" s="15">
        <v>240</v>
      </c>
      <c r="E15" s="58">
        <v>240</v>
      </c>
      <c r="F15" s="105"/>
      <c r="G15" s="69">
        <f t="shared" si="0"/>
        <v>0</v>
      </c>
      <c r="H15" s="105"/>
      <c r="I15" s="105"/>
      <c r="J15" s="74">
        <f t="shared" si="1"/>
        <v>0</v>
      </c>
    </row>
    <row r="16" spans="1:10" x14ac:dyDescent="0.2">
      <c r="A16" s="19" t="s">
        <v>112</v>
      </c>
      <c r="B16" s="20" t="s">
        <v>34</v>
      </c>
      <c r="C16" s="20" t="s">
        <v>53</v>
      </c>
      <c r="D16" s="21">
        <v>935</v>
      </c>
      <c r="E16" s="55">
        <v>907</v>
      </c>
      <c r="F16" s="102"/>
      <c r="G16" s="67">
        <f t="shared" si="0"/>
        <v>0</v>
      </c>
      <c r="H16" s="102"/>
      <c r="I16" s="102"/>
      <c r="J16" s="75">
        <f t="shared" si="1"/>
        <v>0</v>
      </c>
    </row>
    <row r="17" spans="1:10" x14ac:dyDescent="0.2">
      <c r="A17" s="11" t="s">
        <v>113</v>
      </c>
      <c r="B17" s="1" t="s">
        <v>114</v>
      </c>
      <c r="C17" s="1" t="s">
        <v>43</v>
      </c>
      <c r="D17" s="2">
        <v>688</v>
      </c>
      <c r="E17" s="57">
        <v>603</v>
      </c>
      <c r="F17" s="104"/>
      <c r="G17" s="68">
        <f t="shared" si="0"/>
        <v>0</v>
      </c>
      <c r="H17" s="104"/>
      <c r="I17" s="104"/>
      <c r="J17" s="73">
        <f t="shared" si="1"/>
        <v>0</v>
      </c>
    </row>
    <row r="18" spans="1:10" s="51" customFormat="1" x14ac:dyDescent="0.2">
      <c r="A18" s="11" t="s">
        <v>115</v>
      </c>
      <c r="B18" s="1" t="s">
        <v>35</v>
      </c>
      <c r="C18" s="1" t="s">
        <v>45</v>
      </c>
      <c r="D18" s="2">
        <v>401</v>
      </c>
      <c r="E18" s="57">
        <v>399</v>
      </c>
      <c r="F18" s="103"/>
      <c r="G18" s="68">
        <f t="shared" si="0"/>
        <v>0</v>
      </c>
      <c r="H18" s="103"/>
      <c r="I18" s="103"/>
      <c r="J18" s="73">
        <f t="shared" si="1"/>
        <v>0</v>
      </c>
    </row>
    <row r="19" spans="1:10" s="51" customFormat="1" x14ac:dyDescent="0.2">
      <c r="A19" s="10" t="s">
        <v>116</v>
      </c>
      <c r="B19" s="4" t="s">
        <v>117</v>
      </c>
      <c r="C19" s="4" t="s">
        <v>15</v>
      </c>
      <c r="D19" s="7">
        <v>11871</v>
      </c>
      <c r="E19" s="59">
        <v>500</v>
      </c>
      <c r="F19" s="103"/>
      <c r="G19" s="68">
        <f t="shared" si="0"/>
        <v>0</v>
      </c>
      <c r="H19" s="103"/>
      <c r="I19" s="103"/>
      <c r="J19" s="73">
        <f t="shared" si="1"/>
        <v>0</v>
      </c>
    </row>
    <row r="20" spans="1:10" s="51" customFormat="1" x14ac:dyDescent="0.2">
      <c r="A20" s="10" t="s">
        <v>118</v>
      </c>
      <c r="B20" s="4" t="s">
        <v>91</v>
      </c>
      <c r="C20" s="4" t="s">
        <v>15</v>
      </c>
      <c r="D20" s="7">
        <v>11871</v>
      </c>
      <c r="E20" s="59">
        <v>9578</v>
      </c>
      <c r="F20" s="103"/>
      <c r="G20" s="68">
        <f t="shared" si="0"/>
        <v>0</v>
      </c>
      <c r="H20" s="103"/>
      <c r="I20" s="103"/>
      <c r="J20" s="73">
        <f>(2*H20)+(1*I20)</f>
        <v>0</v>
      </c>
    </row>
    <row r="21" spans="1:10" s="51" customFormat="1" x14ac:dyDescent="0.2">
      <c r="A21" s="10" t="s">
        <v>119</v>
      </c>
      <c r="B21" s="4" t="s">
        <v>139</v>
      </c>
      <c r="C21" s="4" t="s">
        <v>15</v>
      </c>
      <c r="D21" s="7">
        <v>11871</v>
      </c>
      <c r="E21" s="59">
        <v>1500</v>
      </c>
      <c r="F21" s="103"/>
      <c r="G21" s="68">
        <f t="shared" si="0"/>
        <v>0</v>
      </c>
      <c r="H21" s="103"/>
      <c r="I21" s="103"/>
      <c r="J21" s="67">
        <f>(1*H21)+(1*I21)</f>
        <v>0</v>
      </c>
    </row>
    <row r="22" spans="1:10" x14ac:dyDescent="0.2">
      <c r="A22" s="10" t="s">
        <v>121</v>
      </c>
      <c r="B22" s="4" t="s">
        <v>166</v>
      </c>
      <c r="C22" s="4" t="s">
        <v>15</v>
      </c>
      <c r="D22" s="7">
        <v>11871</v>
      </c>
      <c r="E22" s="59">
        <v>500</v>
      </c>
      <c r="F22" s="104"/>
      <c r="G22" s="68">
        <f t="shared" si="0"/>
        <v>0</v>
      </c>
      <c r="H22" s="104"/>
      <c r="I22" s="104"/>
      <c r="J22" s="73">
        <f>(2*H22)+(1*I22)</f>
        <v>0</v>
      </c>
    </row>
    <row r="23" spans="1:10" s="50" customFormat="1" x14ac:dyDescent="0.2">
      <c r="A23" s="9" t="s">
        <v>122</v>
      </c>
      <c r="B23" s="1" t="s">
        <v>120</v>
      </c>
      <c r="C23" s="1" t="s">
        <v>59</v>
      </c>
      <c r="D23" s="2">
        <f>6172+1999.74</f>
        <v>8171.74</v>
      </c>
      <c r="E23" s="57">
        <f>5897+1189</f>
        <v>7086</v>
      </c>
      <c r="F23" s="103"/>
      <c r="G23" s="68">
        <f t="shared" si="0"/>
        <v>0</v>
      </c>
      <c r="H23" s="103"/>
      <c r="I23" s="103"/>
      <c r="J23" s="73">
        <f>(2*H23)+(1*I23)</f>
        <v>0</v>
      </c>
    </row>
    <row r="24" spans="1:10" s="50" customFormat="1" ht="12.75" thickBot="1" x14ac:dyDescent="0.25">
      <c r="A24" s="22" t="s">
        <v>123</v>
      </c>
      <c r="B24" s="23" t="s">
        <v>81</v>
      </c>
      <c r="C24" s="23" t="s">
        <v>59</v>
      </c>
      <c r="D24" s="24">
        <v>1999</v>
      </c>
      <c r="E24" s="60">
        <v>1999</v>
      </c>
      <c r="F24" s="106"/>
      <c r="G24" s="69">
        <f t="shared" si="0"/>
        <v>0</v>
      </c>
      <c r="H24" s="106"/>
      <c r="I24" s="106"/>
      <c r="J24" s="74">
        <f>(2*H24)+(1*I24)</f>
        <v>0</v>
      </c>
    </row>
    <row r="25" spans="1:10" s="50" customFormat="1" x14ac:dyDescent="0.2">
      <c r="A25" s="29" t="s">
        <v>126</v>
      </c>
      <c r="B25" s="17" t="s">
        <v>124</v>
      </c>
      <c r="C25" s="17" t="s">
        <v>68</v>
      </c>
      <c r="D25" s="18">
        <v>518</v>
      </c>
      <c r="E25" s="61">
        <v>501</v>
      </c>
      <c r="F25" s="107"/>
      <c r="G25" s="67">
        <f t="shared" si="0"/>
        <v>0</v>
      </c>
      <c r="H25" s="107"/>
      <c r="I25" s="107"/>
      <c r="J25" s="75">
        <f>(5*H25)+(1*I25)</f>
        <v>0</v>
      </c>
    </row>
    <row r="26" spans="1:10" x14ac:dyDescent="0.2">
      <c r="A26" s="10" t="s">
        <v>127</v>
      </c>
      <c r="B26" s="5" t="s">
        <v>125</v>
      </c>
      <c r="C26" s="5" t="s">
        <v>214</v>
      </c>
      <c r="D26" s="6">
        <v>546</v>
      </c>
      <c r="E26" s="56">
        <v>127</v>
      </c>
      <c r="F26" s="104"/>
      <c r="G26" s="68">
        <f t="shared" si="0"/>
        <v>0</v>
      </c>
      <c r="H26" s="104"/>
      <c r="I26" s="104"/>
      <c r="J26" s="73">
        <f>(5*H26)+(1*I26)</f>
        <v>0</v>
      </c>
    </row>
    <row r="27" spans="1:10" s="50" customFormat="1" x14ac:dyDescent="0.2">
      <c r="A27" s="11" t="s">
        <v>128</v>
      </c>
      <c r="B27" s="3" t="s">
        <v>66</v>
      </c>
      <c r="C27" s="3" t="s">
        <v>67</v>
      </c>
      <c r="D27" s="2">
        <v>5976</v>
      </c>
      <c r="E27" s="57">
        <v>1969</v>
      </c>
      <c r="F27" s="103"/>
      <c r="G27" s="68">
        <f t="shared" si="0"/>
        <v>0</v>
      </c>
      <c r="H27" s="103"/>
      <c r="I27" s="103"/>
      <c r="J27" s="73">
        <f>(2*H27)+(1*I27)</f>
        <v>0</v>
      </c>
    </row>
    <row r="28" spans="1:10" x14ac:dyDescent="0.2">
      <c r="A28" s="11" t="s">
        <v>130</v>
      </c>
      <c r="B28" s="4" t="s">
        <v>90</v>
      </c>
      <c r="C28" s="4" t="s">
        <v>67</v>
      </c>
      <c r="D28" s="6">
        <v>800</v>
      </c>
      <c r="E28" s="56">
        <v>800</v>
      </c>
      <c r="F28" s="104"/>
      <c r="G28" s="68">
        <f t="shared" si="0"/>
        <v>0</v>
      </c>
      <c r="H28" s="104"/>
      <c r="I28" s="104"/>
      <c r="J28" s="73">
        <f>(2*H28)+(1*I28)</f>
        <v>0</v>
      </c>
    </row>
    <row r="29" spans="1:10" x14ac:dyDescent="0.2">
      <c r="A29" s="9" t="s">
        <v>131</v>
      </c>
      <c r="B29" s="1" t="s">
        <v>129</v>
      </c>
      <c r="C29" s="1" t="s">
        <v>19</v>
      </c>
      <c r="D29" s="2">
        <v>1593</v>
      </c>
      <c r="E29" s="57">
        <v>1544</v>
      </c>
      <c r="F29" s="104"/>
      <c r="G29" s="68">
        <f t="shared" si="0"/>
        <v>0</v>
      </c>
      <c r="H29" s="104"/>
      <c r="I29" s="104"/>
      <c r="J29" s="73">
        <f>(5*H29)+(1*I29)</f>
        <v>0</v>
      </c>
    </row>
    <row r="30" spans="1:10" s="50" customFormat="1" x14ac:dyDescent="0.2">
      <c r="A30" s="10" t="s">
        <v>132</v>
      </c>
      <c r="B30" s="1" t="s">
        <v>9</v>
      </c>
      <c r="C30" s="1" t="s">
        <v>58</v>
      </c>
      <c r="D30" s="2">
        <v>14448</v>
      </c>
      <c r="E30" s="57">
        <v>4298</v>
      </c>
      <c r="F30" s="103"/>
      <c r="G30" s="68">
        <f t="shared" si="0"/>
        <v>0</v>
      </c>
      <c r="H30" s="103"/>
      <c r="I30" s="103"/>
      <c r="J30" s="73">
        <f>(2*H30)+(1*I30)</f>
        <v>0</v>
      </c>
    </row>
    <row r="31" spans="1:10" s="51" customFormat="1" x14ac:dyDescent="0.2">
      <c r="A31" s="11" t="s">
        <v>133</v>
      </c>
      <c r="B31" s="5" t="s">
        <v>82</v>
      </c>
      <c r="C31" s="5" t="s">
        <v>83</v>
      </c>
      <c r="D31" s="6">
        <v>835</v>
      </c>
      <c r="E31" s="56">
        <v>835</v>
      </c>
      <c r="F31" s="103"/>
      <c r="G31" s="68">
        <f t="shared" si="0"/>
        <v>0</v>
      </c>
      <c r="H31" s="103"/>
      <c r="I31" s="103"/>
      <c r="J31" s="73">
        <f>(2*H31)+(1*I31)</f>
        <v>0</v>
      </c>
    </row>
    <row r="32" spans="1:10" ht="12.75" thickBot="1" x14ac:dyDescent="0.25">
      <c r="A32" s="13" t="s">
        <v>134</v>
      </c>
      <c r="B32" s="32" t="s">
        <v>36</v>
      </c>
      <c r="C32" s="32" t="s">
        <v>74</v>
      </c>
      <c r="D32" s="34">
        <v>4087</v>
      </c>
      <c r="E32" s="62">
        <v>1912</v>
      </c>
      <c r="F32" s="105"/>
      <c r="G32" s="69">
        <f t="shared" si="0"/>
        <v>0</v>
      </c>
      <c r="H32" s="105"/>
      <c r="I32" s="105"/>
      <c r="J32" s="74">
        <f>(3*H32)+(1*I32)</f>
        <v>0</v>
      </c>
    </row>
    <row r="33" spans="1:10" x14ac:dyDescent="0.2">
      <c r="A33" s="16" t="s">
        <v>135</v>
      </c>
      <c r="B33" s="20" t="s">
        <v>0</v>
      </c>
      <c r="C33" s="20" t="s">
        <v>65</v>
      </c>
      <c r="D33" s="21">
        <v>279</v>
      </c>
      <c r="E33" s="55">
        <v>279</v>
      </c>
      <c r="F33" s="102"/>
      <c r="G33" s="67">
        <f t="shared" si="0"/>
        <v>0</v>
      </c>
      <c r="H33" s="102"/>
      <c r="I33" s="102"/>
      <c r="J33" s="75">
        <f>(5*H33)+(1*I33)</f>
        <v>0</v>
      </c>
    </row>
    <row r="34" spans="1:10" x14ac:dyDescent="0.2">
      <c r="A34" s="9" t="s">
        <v>137</v>
      </c>
      <c r="B34" s="1" t="s">
        <v>37</v>
      </c>
      <c r="C34" s="1" t="s">
        <v>18</v>
      </c>
      <c r="D34" s="2">
        <v>2264</v>
      </c>
      <c r="E34" s="57">
        <v>111</v>
      </c>
      <c r="F34" s="104"/>
      <c r="G34" s="68">
        <f t="shared" si="0"/>
        <v>0</v>
      </c>
      <c r="H34" s="104"/>
      <c r="I34" s="104"/>
      <c r="J34" s="73">
        <f>(2*H34)+(1*I34)</f>
        <v>0</v>
      </c>
    </row>
    <row r="35" spans="1:10" s="50" customFormat="1" x14ac:dyDescent="0.2">
      <c r="A35" s="9" t="s">
        <v>138</v>
      </c>
      <c r="B35" s="5" t="s">
        <v>136</v>
      </c>
      <c r="C35" s="5" t="s">
        <v>44</v>
      </c>
      <c r="D35" s="6">
        <v>12394</v>
      </c>
      <c r="E35" s="56">
        <v>10783</v>
      </c>
      <c r="F35" s="103"/>
      <c r="G35" s="68">
        <f t="shared" si="0"/>
        <v>0</v>
      </c>
      <c r="H35" s="103"/>
      <c r="I35" s="103"/>
      <c r="J35" s="73">
        <f>(2*H35)+(1*I35)</f>
        <v>0</v>
      </c>
    </row>
    <row r="36" spans="1:10" s="50" customFormat="1" x14ac:dyDescent="0.2">
      <c r="A36" s="9" t="s">
        <v>140</v>
      </c>
      <c r="B36" s="5" t="s">
        <v>86</v>
      </c>
      <c r="C36" s="5" t="s">
        <v>87</v>
      </c>
      <c r="D36" s="6">
        <v>532</v>
      </c>
      <c r="E36" s="56">
        <v>532</v>
      </c>
      <c r="F36" s="103"/>
      <c r="G36" s="68">
        <f t="shared" si="0"/>
        <v>0</v>
      </c>
      <c r="H36" s="103"/>
      <c r="I36" s="103"/>
      <c r="J36" s="73">
        <f>(2*H36)+(1*I36)</f>
        <v>0</v>
      </c>
    </row>
    <row r="37" spans="1:10" s="50" customFormat="1" ht="12.75" thickBot="1" x14ac:dyDescent="0.25">
      <c r="A37" s="26" t="s">
        <v>141</v>
      </c>
      <c r="B37" s="23" t="s">
        <v>84</v>
      </c>
      <c r="C37" s="23" t="s">
        <v>85</v>
      </c>
      <c r="D37" s="24">
        <v>608</v>
      </c>
      <c r="E37" s="60">
        <v>608</v>
      </c>
      <c r="F37" s="106"/>
      <c r="G37" s="69">
        <f t="shared" si="0"/>
        <v>0</v>
      </c>
      <c r="H37" s="106"/>
      <c r="I37" s="106"/>
      <c r="J37" s="74">
        <f>(2*H37)+(1*I37)</f>
        <v>0</v>
      </c>
    </row>
    <row r="38" spans="1:10" s="51" customFormat="1" x14ac:dyDescent="0.2">
      <c r="A38" s="25" t="s">
        <v>143</v>
      </c>
      <c r="B38" s="27" t="s">
        <v>142</v>
      </c>
      <c r="C38" s="27" t="s">
        <v>75</v>
      </c>
      <c r="D38" s="28">
        <v>1923</v>
      </c>
      <c r="E38" s="63">
        <v>1923</v>
      </c>
      <c r="F38" s="107"/>
      <c r="G38" s="67">
        <f t="shared" si="0"/>
        <v>0</v>
      </c>
      <c r="H38" s="107"/>
      <c r="I38" s="107"/>
      <c r="J38" s="67">
        <f>(2*H38)+(1*I38)</f>
        <v>0</v>
      </c>
    </row>
    <row r="39" spans="1:10" s="51" customFormat="1" x14ac:dyDescent="0.2">
      <c r="A39" s="11" t="s">
        <v>145</v>
      </c>
      <c r="B39" s="4" t="s">
        <v>144</v>
      </c>
      <c r="C39" s="4" t="s">
        <v>76</v>
      </c>
      <c r="D39" s="7">
        <v>697</v>
      </c>
      <c r="E39" s="59">
        <v>354</v>
      </c>
      <c r="F39" s="103"/>
      <c r="G39" s="68">
        <f t="shared" si="0"/>
        <v>0</v>
      </c>
      <c r="H39" s="103"/>
      <c r="I39" s="103"/>
      <c r="J39" s="67">
        <f>(1*H39)+(1*I39)</f>
        <v>0</v>
      </c>
    </row>
    <row r="40" spans="1:10" x14ac:dyDescent="0.2">
      <c r="A40" s="11" t="s">
        <v>147</v>
      </c>
      <c r="B40" s="1" t="s">
        <v>146</v>
      </c>
      <c r="C40" s="1" t="s">
        <v>71</v>
      </c>
      <c r="D40" s="2">
        <v>2119</v>
      </c>
      <c r="E40" s="57">
        <v>1693</v>
      </c>
      <c r="F40" s="104"/>
      <c r="G40" s="68">
        <f t="shared" si="0"/>
        <v>0</v>
      </c>
      <c r="H40" s="104"/>
      <c r="I40" s="104"/>
      <c r="J40" s="67">
        <f>(1*H40)+(1*I40)</f>
        <v>0</v>
      </c>
    </row>
    <row r="41" spans="1:10" x14ac:dyDescent="0.2">
      <c r="A41" s="11" t="s">
        <v>148</v>
      </c>
      <c r="B41" s="1" t="s">
        <v>29</v>
      </c>
      <c r="C41" s="1" t="s">
        <v>30</v>
      </c>
      <c r="D41" s="2">
        <v>5817</v>
      </c>
      <c r="E41" s="57">
        <v>4792</v>
      </c>
      <c r="F41" s="104"/>
      <c r="G41" s="68">
        <f t="shared" si="0"/>
        <v>0</v>
      </c>
      <c r="H41" s="104"/>
      <c r="I41" s="104"/>
      <c r="J41" s="67">
        <f>(1*H41)+(1*I41)</f>
        <v>0</v>
      </c>
    </row>
    <row r="42" spans="1:10" x14ac:dyDescent="0.2">
      <c r="A42" s="9" t="s">
        <v>149</v>
      </c>
      <c r="B42" s="1" t="s">
        <v>11</v>
      </c>
      <c r="C42" s="4" t="s">
        <v>15</v>
      </c>
      <c r="D42" s="2">
        <v>509</v>
      </c>
      <c r="E42" s="57">
        <v>505</v>
      </c>
      <c r="F42" s="104"/>
      <c r="G42" s="68">
        <f t="shared" si="0"/>
        <v>0</v>
      </c>
      <c r="H42" s="104"/>
      <c r="I42" s="104"/>
      <c r="J42" s="73">
        <f>(2*H42)+(1*I42)</f>
        <v>0</v>
      </c>
    </row>
    <row r="43" spans="1:10" s="50" customFormat="1" x14ac:dyDescent="0.2">
      <c r="A43" s="9" t="s">
        <v>150</v>
      </c>
      <c r="B43" s="5" t="s">
        <v>2</v>
      </c>
      <c r="C43" s="5" t="s">
        <v>25</v>
      </c>
      <c r="D43" s="6">
        <v>1070.8900000000001</v>
      </c>
      <c r="E43" s="56">
        <v>957.74</v>
      </c>
      <c r="F43" s="103"/>
      <c r="G43" s="68">
        <f t="shared" si="0"/>
        <v>0</v>
      </c>
      <c r="H43" s="103"/>
      <c r="I43" s="103"/>
      <c r="J43" s="73">
        <f>(2*H43)+(1*I43)</f>
        <v>0</v>
      </c>
    </row>
    <row r="44" spans="1:10" x14ac:dyDescent="0.2">
      <c r="A44" s="12" t="s">
        <v>151</v>
      </c>
      <c r="B44" s="1" t="s">
        <v>50</v>
      </c>
      <c r="C44" s="1" t="s">
        <v>51</v>
      </c>
      <c r="D44" s="2">
        <v>394</v>
      </c>
      <c r="E44" s="57">
        <v>394</v>
      </c>
      <c r="F44" s="104"/>
      <c r="G44" s="68">
        <f t="shared" si="0"/>
        <v>0</v>
      </c>
      <c r="H44" s="104"/>
      <c r="I44" s="104"/>
      <c r="J44" s="73">
        <f>(5*H44)+(1*I44)</f>
        <v>0</v>
      </c>
    </row>
    <row r="45" spans="1:10" ht="12.75" thickBot="1" x14ac:dyDescent="0.25">
      <c r="A45" s="13" t="s">
        <v>152</v>
      </c>
      <c r="B45" s="30" t="s">
        <v>38</v>
      </c>
      <c r="C45" s="30" t="s">
        <v>52</v>
      </c>
      <c r="D45" s="15">
        <v>4069</v>
      </c>
      <c r="E45" s="58">
        <v>3254</v>
      </c>
      <c r="F45" s="105"/>
      <c r="G45" s="69">
        <f t="shared" si="0"/>
        <v>0</v>
      </c>
      <c r="H45" s="105"/>
      <c r="I45" s="105"/>
      <c r="J45" s="74">
        <f>(2*H45)+(1*I45)</f>
        <v>0</v>
      </c>
    </row>
    <row r="46" spans="1:10" x14ac:dyDescent="0.2">
      <c r="A46" s="19" t="s">
        <v>153</v>
      </c>
      <c r="B46" s="20" t="s">
        <v>1</v>
      </c>
      <c r="C46" s="20" t="s">
        <v>24</v>
      </c>
      <c r="D46" s="21">
        <v>1880</v>
      </c>
      <c r="E46" s="55">
        <v>1625</v>
      </c>
      <c r="F46" s="102"/>
      <c r="G46" s="67">
        <f t="shared" si="0"/>
        <v>0</v>
      </c>
      <c r="H46" s="102"/>
      <c r="I46" s="102"/>
      <c r="J46" s="75">
        <f>(2*H46)+(1*I46)</f>
        <v>0</v>
      </c>
    </row>
    <row r="47" spans="1:10" x14ac:dyDescent="0.2">
      <c r="A47" s="11" t="s">
        <v>154</v>
      </c>
      <c r="B47" s="1" t="s">
        <v>39</v>
      </c>
      <c r="C47" s="1" t="s">
        <v>54</v>
      </c>
      <c r="D47" s="2">
        <v>968</v>
      </c>
      <c r="E47" s="57">
        <v>104</v>
      </c>
      <c r="F47" s="104"/>
      <c r="G47" s="68">
        <f t="shared" si="0"/>
        <v>0</v>
      </c>
      <c r="H47" s="104"/>
      <c r="I47" s="104"/>
      <c r="J47" s="73">
        <f>(5*H47)+(1*I47)</f>
        <v>0</v>
      </c>
    </row>
    <row r="48" spans="1:10" x14ac:dyDescent="0.2">
      <c r="A48" s="11" t="s">
        <v>155</v>
      </c>
      <c r="B48" s="3" t="s">
        <v>46</v>
      </c>
      <c r="C48" s="1" t="s">
        <v>47</v>
      </c>
      <c r="D48" s="2">
        <v>631</v>
      </c>
      <c r="E48" s="57">
        <v>612</v>
      </c>
      <c r="F48" s="104"/>
      <c r="G48" s="68">
        <f t="shared" si="0"/>
        <v>0</v>
      </c>
      <c r="H48" s="104"/>
      <c r="I48" s="104"/>
      <c r="J48" s="73">
        <f>(2*H48)+(1*I48)</f>
        <v>0</v>
      </c>
    </row>
    <row r="49" spans="1:10" x14ac:dyDescent="0.2">
      <c r="A49" s="9" t="s">
        <v>156</v>
      </c>
      <c r="B49" s="1" t="s">
        <v>158</v>
      </c>
      <c r="C49" s="1" t="s">
        <v>23</v>
      </c>
      <c r="D49" s="2">
        <f>10836+869+605</f>
        <v>12310</v>
      </c>
      <c r="E49" s="57">
        <f>9645+743+595</f>
        <v>10983</v>
      </c>
      <c r="F49" s="104"/>
      <c r="G49" s="68">
        <f t="shared" si="0"/>
        <v>0</v>
      </c>
      <c r="H49" s="104"/>
      <c r="I49" s="104"/>
      <c r="J49" s="73">
        <f>(2*H49)+(1*I49)</f>
        <v>0</v>
      </c>
    </row>
    <row r="50" spans="1:10" s="50" customFormat="1" x14ac:dyDescent="0.2">
      <c r="A50" s="11" t="s">
        <v>159</v>
      </c>
      <c r="B50" s="5" t="s">
        <v>157</v>
      </c>
      <c r="C50" s="5" t="s">
        <v>238</v>
      </c>
      <c r="D50" s="6">
        <v>869</v>
      </c>
      <c r="E50" s="56">
        <v>869</v>
      </c>
      <c r="F50" s="103"/>
      <c r="G50" s="68">
        <f t="shared" si="0"/>
        <v>0</v>
      </c>
      <c r="H50" s="103"/>
      <c r="I50" s="103"/>
      <c r="J50" s="73">
        <f>(2*H50)+(1*I50)</f>
        <v>0</v>
      </c>
    </row>
    <row r="51" spans="1:10" x14ac:dyDescent="0.2">
      <c r="A51" s="10" t="s">
        <v>160</v>
      </c>
      <c r="B51" s="1" t="s">
        <v>8</v>
      </c>
      <c r="C51" s="1" t="s">
        <v>69</v>
      </c>
      <c r="D51" s="2">
        <v>7509</v>
      </c>
      <c r="E51" s="57">
        <v>5336</v>
      </c>
      <c r="F51" s="104"/>
      <c r="G51" s="68">
        <f t="shared" si="0"/>
        <v>0</v>
      </c>
      <c r="H51" s="104"/>
      <c r="I51" s="104"/>
      <c r="J51" s="73">
        <f>(2*H51)+(1*I51)</f>
        <v>0</v>
      </c>
    </row>
    <row r="52" spans="1:10" s="51" customFormat="1" ht="12.75" thickBot="1" x14ac:dyDescent="0.25">
      <c r="A52" s="26" t="s">
        <v>161</v>
      </c>
      <c r="B52" s="32" t="s">
        <v>88</v>
      </c>
      <c r="C52" s="32" t="s">
        <v>69</v>
      </c>
      <c r="D52" s="34">
        <v>1032</v>
      </c>
      <c r="E52" s="62">
        <v>1032</v>
      </c>
      <c r="F52" s="106"/>
      <c r="G52" s="69">
        <f t="shared" si="0"/>
        <v>0</v>
      </c>
      <c r="H52" s="106"/>
      <c r="I52" s="106"/>
      <c r="J52" s="74">
        <f>(2*H52)+(1*I52)</f>
        <v>0</v>
      </c>
    </row>
    <row r="53" spans="1:10" s="51" customFormat="1" x14ac:dyDescent="0.2">
      <c r="A53" s="25" t="s">
        <v>165</v>
      </c>
      <c r="B53" s="27" t="s">
        <v>163</v>
      </c>
      <c r="C53" s="27" t="s">
        <v>162</v>
      </c>
      <c r="D53" s="28">
        <v>14</v>
      </c>
      <c r="E53" s="63">
        <v>14</v>
      </c>
      <c r="F53" s="107"/>
      <c r="G53" s="67">
        <f t="shared" si="0"/>
        <v>0</v>
      </c>
      <c r="H53" s="77"/>
      <c r="I53" s="77"/>
      <c r="J53" s="77"/>
    </row>
    <row r="54" spans="1:10" s="51" customFormat="1" x14ac:dyDescent="0.2">
      <c r="A54" s="10" t="s">
        <v>167</v>
      </c>
      <c r="B54" s="4" t="s">
        <v>164</v>
      </c>
      <c r="C54" s="4" t="s">
        <v>16</v>
      </c>
      <c r="D54" s="7">
        <v>26</v>
      </c>
      <c r="E54" s="59">
        <v>26</v>
      </c>
      <c r="F54" s="103"/>
      <c r="G54" s="68">
        <f t="shared" si="0"/>
        <v>0</v>
      </c>
      <c r="H54" s="78"/>
      <c r="I54" s="78"/>
      <c r="J54" s="78"/>
    </row>
    <row r="55" spans="1:10" s="52" customFormat="1" ht="12.75" thickBot="1" x14ac:dyDescent="0.25">
      <c r="A55" s="10" t="s">
        <v>168</v>
      </c>
      <c r="B55" s="4" t="s">
        <v>169</v>
      </c>
      <c r="C55" s="4" t="s">
        <v>77</v>
      </c>
      <c r="D55" s="7">
        <v>32</v>
      </c>
      <c r="E55" s="59">
        <v>14</v>
      </c>
      <c r="F55" s="108"/>
      <c r="G55" s="68">
        <f t="shared" si="0"/>
        <v>0</v>
      </c>
      <c r="H55" s="79"/>
      <c r="I55" s="79"/>
      <c r="J55" s="79"/>
    </row>
    <row r="56" spans="1:10" s="51" customFormat="1" x14ac:dyDescent="0.2">
      <c r="A56" s="10" t="s">
        <v>170</v>
      </c>
      <c r="B56" s="4" t="s">
        <v>171</v>
      </c>
      <c r="C56" s="27" t="s">
        <v>79</v>
      </c>
      <c r="D56" s="7">
        <v>13</v>
      </c>
      <c r="E56" s="59">
        <v>13</v>
      </c>
      <c r="F56" s="103"/>
      <c r="G56" s="68">
        <f t="shared" si="0"/>
        <v>0</v>
      </c>
      <c r="H56" s="78"/>
      <c r="I56" s="78"/>
      <c r="J56" s="78"/>
    </row>
    <row r="57" spans="1:10" s="51" customFormat="1" x14ac:dyDescent="0.2">
      <c r="A57" s="10" t="s">
        <v>172</v>
      </c>
      <c r="B57" s="4" t="s">
        <v>40</v>
      </c>
      <c r="C57" s="4" t="s">
        <v>56</v>
      </c>
      <c r="D57" s="7">
        <v>764</v>
      </c>
      <c r="E57" s="59">
        <v>741</v>
      </c>
      <c r="F57" s="103"/>
      <c r="G57" s="68">
        <f t="shared" si="0"/>
        <v>0</v>
      </c>
      <c r="H57" s="103"/>
      <c r="I57" s="103"/>
      <c r="J57" s="73">
        <f>(3*H57)+(1*I57)</f>
        <v>0</v>
      </c>
    </row>
    <row r="58" spans="1:10" ht="12.75" thickBot="1" x14ac:dyDescent="0.25">
      <c r="A58" s="13" t="s">
        <v>173</v>
      </c>
      <c r="B58" s="14" t="s">
        <v>198</v>
      </c>
      <c r="C58" s="14" t="s">
        <v>48</v>
      </c>
      <c r="D58" s="15">
        <v>4124</v>
      </c>
      <c r="E58" s="58">
        <v>3311</v>
      </c>
      <c r="F58" s="105"/>
      <c r="G58" s="69">
        <f t="shared" si="0"/>
        <v>0</v>
      </c>
      <c r="H58" s="105"/>
      <c r="I58" s="105"/>
      <c r="J58" s="74">
        <f>(3*H58)+(1*I58)</f>
        <v>0</v>
      </c>
    </row>
    <row r="59" spans="1:10" x14ac:dyDescent="0.2">
      <c r="A59" s="19" t="s">
        <v>174</v>
      </c>
      <c r="B59" s="20" t="s">
        <v>41</v>
      </c>
      <c r="C59" s="20" t="s">
        <v>49</v>
      </c>
      <c r="D59" s="21">
        <v>319</v>
      </c>
      <c r="E59" s="66">
        <v>311</v>
      </c>
      <c r="F59" s="102"/>
      <c r="G59" s="67">
        <f t="shared" si="0"/>
        <v>0</v>
      </c>
      <c r="H59" s="102"/>
      <c r="I59" s="102"/>
      <c r="J59" s="75">
        <f>(5*H59)+(1*I59)</f>
        <v>0</v>
      </c>
    </row>
    <row r="60" spans="1:10" x14ac:dyDescent="0.2">
      <c r="A60" s="11" t="s">
        <v>175</v>
      </c>
      <c r="B60" s="1" t="s">
        <v>27</v>
      </c>
      <c r="C60" s="1" t="s">
        <v>28</v>
      </c>
      <c r="D60" s="2">
        <v>383</v>
      </c>
      <c r="E60" s="57">
        <v>379</v>
      </c>
      <c r="F60" s="104"/>
      <c r="G60" s="68">
        <f t="shared" si="0"/>
        <v>0</v>
      </c>
      <c r="H60" s="104"/>
      <c r="I60" s="104"/>
      <c r="J60" s="73">
        <f>(5*H60)+(1*I60)</f>
        <v>0</v>
      </c>
    </row>
    <row r="61" spans="1:10" s="50" customFormat="1" x14ac:dyDescent="0.2">
      <c r="A61" s="9" t="s">
        <v>176</v>
      </c>
      <c r="B61" s="5" t="s">
        <v>177</v>
      </c>
      <c r="C61" s="5" t="s">
        <v>13</v>
      </c>
      <c r="D61" s="6">
        <v>597</v>
      </c>
      <c r="E61" s="56">
        <v>418</v>
      </c>
      <c r="F61" s="103"/>
      <c r="G61" s="68">
        <f t="shared" si="0"/>
        <v>0</v>
      </c>
      <c r="H61" s="103"/>
      <c r="I61" s="103"/>
      <c r="J61" s="73">
        <f>(2*H61)+(1*I61)</f>
        <v>0</v>
      </c>
    </row>
    <row r="62" spans="1:10" x14ac:dyDescent="0.2">
      <c r="A62" s="11" t="s">
        <v>178</v>
      </c>
      <c r="B62" s="1" t="s">
        <v>222</v>
      </c>
      <c r="C62" s="1" t="s">
        <v>221</v>
      </c>
      <c r="D62" s="2">
        <v>805</v>
      </c>
      <c r="E62" s="57">
        <v>733</v>
      </c>
      <c r="F62" s="104"/>
      <c r="G62" s="68">
        <f t="shared" si="0"/>
        <v>0</v>
      </c>
      <c r="H62" s="104"/>
      <c r="I62" s="104"/>
      <c r="J62" s="73">
        <f>(5*H62)+(1*I62)</f>
        <v>0</v>
      </c>
    </row>
    <row r="63" spans="1:10" x14ac:dyDescent="0.2">
      <c r="A63" s="11" t="s">
        <v>179</v>
      </c>
      <c r="B63" s="1" t="s">
        <v>6</v>
      </c>
      <c r="C63" s="1" t="s">
        <v>62</v>
      </c>
      <c r="D63" s="2">
        <v>1087</v>
      </c>
      <c r="E63" s="57">
        <v>1067</v>
      </c>
      <c r="F63" s="104"/>
      <c r="G63" s="68">
        <f t="shared" si="0"/>
        <v>0</v>
      </c>
      <c r="H63" s="104"/>
      <c r="I63" s="104"/>
      <c r="J63" s="73">
        <f>(5*H63)+(1*I63)</f>
        <v>0</v>
      </c>
    </row>
    <row r="64" spans="1:10" x14ac:dyDescent="0.2">
      <c r="A64" s="11" t="s">
        <v>180</v>
      </c>
      <c r="B64" s="1" t="s">
        <v>182</v>
      </c>
      <c r="C64" s="1" t="s">
        <v>21</v>
      </c>
      <c r="D64" s="2">
        <v>122</v>
      </c>
      <c r="E64" s="57">
        <v>122</v>
      </c>
      <c r="F64" s="104"/>
      <c r="G64" s="68">
        <f t="shared" si="0"/>
        <v>0</v>
      </c>
      <c r="H64" s="76"/>
      <c r="I64" s="76"/>
      <c r="J64" s="76"/>
    </row>
    <row r="65" spans="1:10" ht="12.75" thickBot="1" x14ac:dyDescent="0.25">
      <c r="A65" s="13" t="s">
        <v>183</v>
      </c>
      <c r="B65" s="14" t="s">
        <v>20</v>
      </c>
      <c r="C65" s="14" t="s">
        <v>64</v>
      </c>
      <c r="D65" s="15">
        <v>4389</v>
      </c>
      <c r="E65" s="58">
        <v>3148</v>
      </c>
      <c r="F65" s="105"/>
      <c r="G65" s="69">
        <f t="shared" si="0"/>
        <v>0</v>
      </c>
      <c r="H65" s="105"/>
      <c r="I65" s="105"/>
      <c r="J65" s="74">
        <f>(3*H65)+(1*I65)</f>
        <v>0</v>
      </c>
    </row>
    <row r="66" spans="1:10" s="50" customFormat="1" x14ac:dyDescent="0.2">
      <c r="A66" s="16" t="s">
        <v>184</v>
      </c>
      <c r="B66" s="17" t="s">
        <v>185</v>
      </c>
      <c r="C66" s="17" t="s">
        <v>89</v>
      </c>
      <c r="D66" s="18">
        <v>10768</v>
      </c>
      <c r="E66" s="61">
        <v>9662</v>
      </c>
      <c r="F66" s="107"/>
      <c r="G66" s="67">
        <f t="shared" si="0"/>
        <v>0</v>
      </c>
      <c r="H66" s="107"/>
      <c r="I66" s="107"/>
      <c r="J66" s="75">
        <f>(2*H66)+(1*I66)</f>
        <v>0</v>
      </c>
    </row>
    <row r="67" spans="1:10" s="50" customFormat="1" x14ac:dyDescent="0.2">
      <c r="A67" s="9" t="s">
        <v>181</v>
      </c>
      <c r="B67" s="5" t="s">
        <v>186</v>
      </c>
      <c r="C67" s="5" t="s">
        <v>89</v>
      </c>
      <c r="D67" s="6">
        <v>1435</v>
      </c>
      <c r="E67" s="56">
        <v>1435</v>
      </c>
      <c r="F67" s="103"/>
      <c r="G67" s="68">
        <f t="shared" ref="G67:G83" si="2">F67*12</f>
        <v>0</v>
      </c>
      <c r="H67" s="103"/>
      <c r="I67" s="103"/>
      <c r="J67" s="73">
        <f>(2*H67)+(1*I67)</f>
        <v>0</v>
      </c>
    </row>
    <row r="68" spans="1:10" s="50" customFormat="1" x14ac:dyDescent="0.2">
      <c r="A68" s="12" t="s">
        <v>187</v>
      </c>
      <c r="B68" s="3" t="s">
        <v>188</v>
      </c>
      <c r="C68" s="3" t="s">
        <v>17</v>
      </c>
      <c r="D68" s="8">
        <v>623</v>
      </c>
      <c r="E68" s="64">
        <v>562</v>
      </c>
      <c r="F68" s="103"/>
      <c r="G68" s="68">
        <f t="shared" si="2"/>
        <v>0</v>
      </c>
      <c r="H68" s="103"/>
      <c r="I68" s="103"/>
      <c r="J68" s="73">
        <f>(2*H68)+(1*I68)</f>
        <v>0</v>
      </c>
    </row>
    <row r="69" spans="1:10" s="50" customFormat="1" x14ac:dyDescent="0.2">
      <c r="A69" s="10" t="s">
        <v>189</v>
      </c>
      <c r="B69" s="4" t="s">
        <v>240</v>
      </c>
      <c r="C69" s="4" t="s">
        <v>26</v>
      </c>
      <c r="D69" s="7">
        <v>576</v>
      </c>
      <c r="E69" s="59">
        <v>576</v>
      </c>
      <c r="F69" s="103"/>
      <c r="G69" s="68">
        <f t="shared" si="2"/>
        <v>0</v>
      </c>
      <c r="H69" s="103"/>
      <c r="I69" s="103"/>
      <c r="J69" s="73">
        <f>(5*H69)+(1*I69)</f>
        <v>0</v>
      </c>
    </row>
    <row r="70" spans="1:10" s="50" customFormat="1" x14ac:dyDescent="0.2">
      <c r="A70" s="12" t="s">
        <v>190</v>
      </c>
      <c r="B70" s="3" t="s">
        <v>31</v>
      </c>
      <c r="C70" s="4" t="s">
        <v>78</v>
      </c>
      <c r="D70" s="8">
        <v>273</v>
      </c>
      <c r="E70" s="64">
        <v>273</v>
      </c>
      <c r="F70" s="103"/>
      <c r="G70" s="68">
        <f t="shared" si="2"/>
        <v>0</v>
      </c>
      <c r="H70" s="103"/>
      <c r="I70" s="103"/>
      <c r="J70" s="73">
        <f t="shared" ref="J70:J83" si="3">(2*H70)+(1*I70)</f>
        <v>0</v>
      </c>
    </row>
    <row r="71" spans="1:10" s="50" customFormat="1" x14ac:dyDescent="0.2">
      <c r="A71" s="12" t="s">
        <v>191</v>
      </c>
      <c r="B71" s="3" t="s">
        <v>192</v>
      </c>
      <c r="C71" s="3" t="s">
        <v>197</v>
      </c>
      <c r="D71" s="8">
        <v>530</v>
      </c>
      <c r="E71" s="64">
        <v>358</v>
      </c>
      <c r="F71" s="103"/>
      <c r="G71" s="68">
        <f t="shared" si="2"/>
        <v>0</v>
      </c>
      <c r="H71" s="103"/>
      <c r="I71" s="103"/>
      <c r="J71" s="73">
        <f t="shared" si="3"/>
        <v>0</v>
      </c>
    </row>
    <row r="72" spans="1:10" s="50" customFormat="1" x14ac:dyDescent="0.2">
      <c r="A72" s="31" t="s">
        <v>208</v>
      </c>
      <c r="B72" s="5" t="s">
        <v>199</v>
      </c>
      <c r="C72" s="5" t="s">
        <v>200</v>
      </c>
      <c r="D72" s="6">
        <v>90</v>
      </c>
      <c r="E72" s="56">
        <v>90</v>
      </c>
      <c r="F72" s="103"/>
      <c r="G72" s="68">
        <f t="shared" si="2"/>
        <v>0</v>
      </c>
      <c r="H72" s="103"/>
      <c r="I72" s="103"/>
      <c r="J72" s="73">
        <f t="shared" si="3"/>
        <v>0</v>
      </c>
    </row>
    <row r="73" spans="1:10" s="51" customFormat="1" x14ac:dyDescent="0.2">
      <c r="A73" s="31" t="s">
        <v>209</v>
      </c>
      <c r="B73" s="5" t="s">
        <v>239</v>
      </c>
      <c r="C73" s="5" t="s">
        <v>201</v>
      </c>
      <c r="D73" s="6">
        <v>142</v>
      </c>
      <c r="E73" s="56">
        <v>142</v>
      </c>
      <c r="F73" s="103"/>
      <c r="G73" s="68">
        <f t="shared" si="2"/>
        <v>0</v>
      </c>
      <c r="H73" s="103"/>
      <c r="I73" s="103"/>
      <c r="J73" s="73">
        <f t="shared" si="3"/>
        <v>0</v>
      </c>
    </row>
    <row r="74" spans="1:10" s="51" customFormat="1" x14ac:dyDescent="0.2">
      <c r="A74" s="31" t="s">
        <v>210</v>
      </c>
      <c r="B74" s="5" t="s">
        <v>202</v>
      </c>
      <c r="C74" s="5" t="s">
        <v>203</v>
      </c>
      <c r="D74" s="6">
        <v>40</v>
      </c>
      <c r="E74" s="56">
        <v>40</v>
      </c>
      <c r="F74" s="103"/>
      <c r="G74" s="68">
        <f t="shared" si="2"/>
        <v>0</v>
      </c>
      <c r="H74" s="103"/>
      <c r="I74" s="103"/>
      <c r="J74" s="73">
        <f t="shared" si="3"/>
        <v>0</v>
      </c>
    </row>
    <row r="75" spans="1:10" s="53" customFormat="1" x14ac:dyDescent="0.2">
      <c r="A75" s="31" t="s">
        <v>211</v>
      </c>
      <c r="B75" s="5" t="s">
        <v>204</v>
      </c>
      <c r="C75" s="5" t="s">
        <v>205</v>
      </c>
      <c r="D75" s="6">
        <v>21</v>
      </c>
      <c r="E75" s="56">
        <v>21</v>
      </c>
      <c r="F75" s="104"/>
      <c r="G75" s="68">
        <f t="shared" si="2"/>
        <v>0</v>
      </c>
      <c r="H75" s="104"/>
      <c r="I75" s="104"/>
      <c r="J75" s="73">
        <f t="shared" si="3"/>
        <v>0</v>
      </c>
    </row>
    <row r="76" spans="1:10" s="53" customFormat="1" ht="12.75" thickBot="1" x14ac:dyDescent="0.25">
      <c r="A76" s="41" t="s">
        <v>212</v>
      </c>
      <c r="B76" s="33" t="s">
        <v>206</v>
      </c>
      <c r="C76" s="33" t="s">
        <v>207</v>
      </c>
      <c r="D76" s="35">
        <v>47</v>
      </c>
      <c r="E76" s="65">
        <v>40</v>
      </c>
      <c r="F76" s="105"/>
      <c r="G76" s="69">
        <f t="shared" si="2"/>
        <v>0</v>
      </c>
      <c r="H76" s="105"/>
      <c r="I76" s="105"/>
      <c r="J76" s="74">
        <f t="shared" si="3"/>
        <v>0</v>
      </c>
    </row>
    <row r="77" spans="1:10" ht="15.75" customHeight="1" x14ac:dyDescent="0.2">
      <c r="A77" s="43" t="s">
        <v>213</v>
      </c>
      <c r="B77" s="45" t="s">
        <v>215</v>
      </c>
      <c r="C77" s="45" t="s">
        <v>223</v>
      </c>
      <c r="D77" s="45">
        <v>361</v>
      </c>
      <c r="E77" s="48">
        <v>361</v>
      </c>
      <c r="F77" s="102"/>
      <c r="G77" s="67">
        <f t="shared" si="2"/>
        <v>0</v>
      </c>
      <c r="H77" s="102"/>
      <c r="I77" s="102"/>
      <c r="J77" s="75">
        <f t="shared" si="3"/>
        <v>0</v>
      </c>
    </row>
    <row r="78" spans="1:10" ht="15.75" customHeight="1" x14ac:dyDescent="0.2">
      <c r="A78" s="38" t="s">
        <v>231</v>
      </c>
      <c r="B78" s="36" t="s">
        <v>216</v>
      </c>
      <c r="C78" s="36" t="s">
        <v>224</v>
      </c>
      <c r="D78" s="36">
        <v>353</v>
      </c>
      <c r="E78" s="46">
        <v>353</v>
      </c>
      <c r="F78" s="104"/>
      <c r="G78" s="68">
        <f t="shared" si="2"/>
        <v>0</v>
      </c>
      <c r="H78" s="104"/>
      <c r="I78" s="104"/>
      <c r="J78" s="73">
        <f t="shared" si="3"/>
        <v>0</v>
      </c>
    </row>
    <row r="79" spans="1:10" ht="15.75" customHeight="1" x14ac:dyDescent="0.2">
      <c r="A79" s="38" t="s">
        <v>232</v>
      </c>
      <c r="B79" s="36" t="s">
        <v>218</v>
      </c>
      <c r="C79" s="36" t="s">
        <v>225</v>
      </c>
      <c r="D79" s="36">
        <v>520</v>
      </c>
      <c r="E79" s="46">
        <v>520</v>
      </c>
      <c r="F79" s="104"/>
      <c r="G79" s="68">
        <f t="shared" si="2"/>
        <v>0</v>
      </c>
      <c r="H79" s="104"/>
      <c r="I79" s="104"/>
      <c r="J79" s="73">
        <f t="shared" si="3"/>
        <v>0</v>
      </c>
    </row>
    <row r="80" spans="1:10" ht="15" customHeight="1" x14ac:dyDescent="0.2">
      <c r="A80" s="38" t="s">
        <v>233</v>
      </c>
      <c r="B80" s="37" t="s">
        <v>230</v>
      </c>
      <c r="C80" s="36" t="s">
        <v>226</v>
      </c>
      <c r="D80" s="36">
        <v>926</v>
      </c>
      <c r="E80" s="46">
        <v>921</v>
      </c>
      <c r="F80" s="104"/>
      <c r="G80" s="68">
        <f t="shared" si="2"/>
        <v>0</v>
      </c>
      <c r="H80" s="104"/>
      <c r="I80" s="104"/>
      <c r="J80" s="73">
        <f t="shared" si="3"/>
        <v>0</v>
      </c>
    </row>
    <row r="81" spans="1:10" ht="15.75" customHeight="1" x14ac:dyDescent="0.2">
      <c r="A81" s="39" t="s">
        <v>234</v>
      </c>
      <c r="B81" s="36" t="s">
        <v>217</v>
      </c>
      <c r="C81" s="36" t="s">
        <v>227</v>
      </c>
      <c r="D81" s="36">
        <v>296</v>
      </c>
      <c r="E81" s="46">
        <v>291</v>
      </c>
      <c r="F81" s="104"/>
      <c r="G81" s="68">
        <f t="shared" si="2"/>
        <v>0</v>
      </c>
      <c r="H81" s="104"/>
      <c r="I81" s="104"/>
      <c r="J81" s="73">
        <f t="shared" si="3"/>
        <v>0</v>
      </c>
    </row>
    <row r="82" spans="1:10" ht="15.75" customHeight="1" x14ac:dyDescent="0.2">
      <c r="A82" s="38" t="s">
        <v>235</v>
      </c>
      <c r="B82" s="36" t="s">
        <v>220</v>
      </c>
      <c r="C82" s="36" t="s">
        <v>228</v>
      </c>
      <c r="D82" s="36">
        <v>2164</v>
      </c>
      <c r="E82" s="46">
        <v>2055</v>
      </c>
      <c r="F82" s="104"/>
      <c r="G82" s="68">
        <f t="shared" si="2"/>
        <v>0</v>
      </c>
      <c r="H82" s="104"/>
      <c r="I82" s="104"/>
      <c r="J82" s="73">
        <f t="shared" si="3"/>
        <v>0</v>
      </c>
    </row>
    <row r="83" spans="1:10" ht="15.75" customHeight="1" thickBot="1" x14ac:dyDescent="0.25">
      <c r="A83" s="42" t="s">
        <v>236</v>
      </c>
      <c r="B83" s="44" t="s">
        <v>219</v>
      </c>
      <c r="C83" s="44" t="s">
        <v>229</v>
      </c>
      <c r="D83" s="44">
        <v>4021</v>
      </c>
      <c r="E83" s="47">
        <v>4011</v>
      </c>
      <c r="F83" s="105"/>
      <c r="G83" s="80">
        <f t="shared" si="2"/>
        <v>0</v>
      </c>
      <c r="H83" s="109"/>
      <c r="I83" s="109"/>
      <c r="J83" s="81">
        <f t="shared" si="3"/>
        <v>0</v>
      </c>
    </row>
    <row r="84" spans="1:10" ht="12.75" thickBot="1" x14ac:dyDescent="0.25">
      <c r="A84" s="114" t="s">
        <v>246</v>
      </c>
      <c r="B84" s="115"/>
      <c r="C84" s="115"/>
      <c r="D84" s="115"/>
      <c r="E84" s="115"/>
      <c r="F84" s="116"/>
      <c r="G84" s="82">
        <f>SUM(G2:G83)</f>
        <v>0</v>
      </c>
      <c r="H84" s="84"/>
      <c r="I84" s="85"/>
      <c r="J84" s="83">
        <f>SUM(J2:J83)</f>
        <v>0</v>
      </c>
    </row>
    <row r="85" spans="1:10" ht="12.75" thickBot="1" x14ac:dyDescent="0.25"/>
    <row r="86" spans="1:10" ht="28.5" customHeight="1" thickBot="1" x14ac:dyDescent="0.25">
      <c r="A86" s="119" t="s">
        <v>268</v>
      </c>
      <c r="B86" s="120"/>
      <c r="C86" s="121"/>
      <c r="D86" s="118"/>
      <c r="E86" s="122"/>
      <c r="F86" s="122"/>
      <c r="G86" s="122"/>
      <c r="H86" s="122"/>
      <c r="I86" s="122"/>
      <c r="J86" s="123"/>
    </row>
  </sheetData>
  <sheetProtection algorithmName="SHA-512" hashValue="orSOPBSb2QqWD6byCrZdh9eezIyzTjz5480l1KZoZKUYELG5/Aatwq+mhtYKKtz10e+HEkqMVgRUBOrvdoq/og==" saltValue="BjmGQkf9t/rcszECYx8o2w==" spinCount="100000" sheet="1" objects="1" scenarios="1"/>
  <sortState ref="A2:T83">
    <sortCondition ref="A2:A83"/>
  </sortState>
  <mergeCells count="2">
    <mergeCell ref="A84:F84"/>
    <mergeCell ref="A86:B86"/>
  </mergeCells>
  <pageMargins left="0.70866141732283472" right="0.7086614173228347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A26" sqref="A26"/>
    </sheetView>
  </sheetViews>
  <sheetFormatPr defaultRowHeight="15.75" x14ac:dyDescent="0.25"/>
  <cols>
    <col min="1" max="1" width="56.25" bestFit="1" customWidth="1"/>
  </cols>
  <sheetData>
    <row r="1" spans="1:3" x14ac:dyDescent="0.25">
      <c r="A1" s="117" t="s">
        <v>263</v>
      </c>
      <c r="B1" s="117"/>
      <c r="C1" s="117"/>
    </row>
    <row r="2" spans="1:3" ht="16.5" thickBot="1" x14ac:dyDescent="0.3">
      <c r="B2" t="s">
        <v>248</v>
      </c>
    </row>
    <row r="3" spans="1:3" x14ac:dyDescent="0.25">
      <c r="A3" s="96" t="s">
        <v>249</v>
      </c>
      <c r="B3" s="98"/>
      <c r="C3" s="97"/>
    </row>
    <row r="4" spans="1:3" x14ac:dyDescent="0.25">
      <c r="A4" s="88" t="s">
        <v>250</v>
      </c>
      <c r="B4" s="99"/>
      <c r="C4" s="89" t="s">
        <v>252</v>
      </c>
    </row>
    <row r="5" spans="1:3" ht="16.5" thickBot="1" x14ac:dyDescent="0.3">
      <c r="A5" s="90" t="s">
        <v>251</v>
      </c>
      <c r="B5" s="100"/>
      <c r="C5" s="91" t="s">
        <v>252</v>
      </c>
    </row>
    <row r="6" spans="1:3" x14ac:dyDescent="0.25">
      <c r="A6" s="96" t="s">
        <v>254</v>
      </c>
      <c r="B6" s="98"/>
      <c r="C6" s="97"/>
    </row>
    <row r="7" spans="1:3" x14ac:dyDescent="0.25">
      <c r="A7" s="88" t="s">
        <v>250</v>
      </c>
      <c r="B7" s="99"/>
      <c r="C7" s="89" t="s">
        <v>252</v>
      </c>
    </row>
    <row r="8" spans="1:3" ht="16.5" thickBot="1" x14ac:dyDescent="0.3">
      <c r="A8" s="90" t="s">
        <v>251</v>
      </c>
      <c r="B8" s="100"/>
      <c r="C8" s="91" t="s">
        <v>252</v>
      </c>
    </row>
    <row r="9" spans="1:3" x14ac:dyDescent="0.25">
      <c r="A9" s="96" t="s">
        <v>255</v>
      </c>
      <c r="B9" s="98"/>
      <c r="C9" s="97"/>
    </row>
    <row r="10" spans="1:3" x14ac:dyDescent="0.25">
      <c r="A10" s="88" t="s">
        <v>250</v>
      </c>
      <c r="B10" s="99"/>
      <c r="C10" s="89" t="s">
        <v>253</v>
      </c>
    </row>
    <row r="11" spans="1:3" ht="16.5" thickBot="1" x14ac:dyDescent="0.3">
      <c r="A11" s="90" t="s">
        <v>251</v>
      </c>
      <c r="B11" s="100"/>
      <c r="C11" s="91" t="s">
        <v>252</v>
      </c>
    </row>
    <row r="12" spans="1:3" ht="16.5" thickBot="1" x14ac:dyDescent="0.3">
      <c r="A12" s="92" t="s">
        <v>256</v>
      </c>
      <c r="B12" s="101"/>
      <c r="C12" s="93" t="s">
        <v>252</v>
      </c>
    </row>
    <row r="13" spans="1:3" ht="16.5" thickBot="1" x14ac:dyDescent="0.3">
      <c r="A13" s="92" t="s">
        <v>257</v>
      </c>
      <c r="B13" s="101"/>
      <c r="C13" s="93" t="s">
        <v>252</v>
      </c>
    </row>
    <row r="14" spans="1:3" ht="16.5" thickBot="1" x14ac:dyDescent="0.3">
      <c r="A14" s="92" t="s">
        <v>258</v>
      </c>
      <c r="B14" s="101"/>
      <c r="C14" s="93" t="s">
        <v>259</v>
      </c>
    </row>
    <row r="15" spans="1:3" ht="16.5" thickBot="1" x14ac:dyDescent="0.3">
      <c r="A15" s="94" t="s">
        <v>260</v>
      </c>
      <c r="B15" s="101"/>
      <c r="C15" s="95" t="s">
        <v>261</v>
      </c>
    </row>
    <row r="16" spans="1:3" ht="16.5" thickBot="1" x14ac:dyDescent="0.3">
      <c r="A16" s="94" t="s">
        <v>262</v>
      </c>
      <c r="B16" s="101"/>
      <c r="C16" s="95" t="s">
        <v>259</v>
      </c>
    </row>
  </sheetData>
  <sheetProtection algorithmName="SHA-512" hashValue="Wd71wL0dw2gKJK5V8KO5Bfy8VPgu2huBLVSxX6CFUFzlvtYuFgBKqCyFzIJvmljiUjfK0slkQx6eEZB1Hle3iQ==" saltValue="wbV4PGWtk2jAsHOxOxPd0Q==" spinCount="100000" sheet="1" objects="1" scenarios="1"/>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Vejledning</vt:lpstr>
      <vt:lpstr>Hovedydelse</vt:lpstr>
      <vt:lpstr>Tillægsydelser</vt:lpstr>
      <vt:lpstr>Hovedydelse!Udskriftstitler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Anette Tychosen Kattrup</cp:lastModifiedBy>
  <cp:lastPrinted>2021-08-24T11:17:00Z</cp:lastPrinted>
  <dcterms:created xsi:type="dcterms:W3CDTF">2021-08-19T09:57:15Z</dcterms:created>
  <dcterms:modified xsi:type="dcterms:W3CDTF">2022-04-01T10:22:17Z</dcterms:modified>
</cp:coreProperties>
</file>